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D5962B74-51A0-4DB2-BABE-FC1C1E6B8647}" xr6:coauthVersionLast="47" xr6:coauthVersionMax="47" xr10:uidLastSave="{00000000-0000-0000-0000-000000000000}"/>
  <bookViews>
    <workbookView xWindow="20830" yWindow="-25280" windowWidth="17990" windowHeight="20750" tabRatio="738" xr2:uid="{00000000-000D-0000-FFFF-FFFF00000000}"/>
  </bookViews>
  <sheets>
    <sheet name="Demand Response" sheetId="16" r:id="rId1"/>
  </sheets>
  <definedNames>
    <definedName name="A_ann" localSheetId="0">OFFSET('Demand Response'!$C$1:$L$1,0,COUNTA('Demand Response'!$C$1:$ZD$1)-10,1,10)</definedName>
    <definedName name="A_ann">OFFSET(#REF!,0,COUNTA(#REF!)-10,1,10)</definedName>
    <definedName name="A_Consolidated_Companies">OFFSET(#REF!,0,COUNTA(#REF!)-8,1,8)</definedName>
    <definedName name="A_Consolidated_Companies__Power_MW">OFFSET(#REF!,0,COUNTA(#REF!)-10,1,10)</definedName>
    <definedName name="A_Consolidated_Companies_Total">OFFSET(#REF!,0,COUNTA(#REF!)-10,1,10)</definedName>
    <definedName name="A_DR_Customer_Load__MW_" localSheetId="0">OFFSET('Demand Response'!$C$4:$L$4,0,COUNTA('Demand Response'!$C$1:$ZD$1)-10,1,10)</definedName>
    <definedName name="A_Hawaii_Electric_Light">OFFSET(#REF!,0,COUNTA(#REF!)-10,1,10)</definedName>
    <definedName name="A_Hawaiian_Electric">OFFSET(#REF!,0,COUNTA(#REF!)-10,1,10)</definedName>
    <definedName name="A_Maui_Electric">OFFSET(#REF!,0,COUNTA(#REF!)-10,1,10)</definedName>
    <definedName name="A_Number_of_Events" localSheetId="0">OFFSET('Demand Response'!$C$5:$L$5,0,COUNTA('Demand Response'!$C$1:$ZD$1)-10,1,10)</definedName>
    <definedName name="A_Power_Purchase_Storage">OFFSET(#REF!,0,COUNTA(#REF!)-10,1,10)</definedName>
    <definedName name="A_Power_Purchase_Storage_IPP">OFFSET(#REF!,0,COUNTA(#REF!)-10,1,10)</definedName>
    <definedName name="A_qtr">OFFSET(#REF!,0,COUNTA(#REF!)-8,1,8)</definedName>
    <definedName name="A_Total_Duration__hours_min_" localSheetId="0">OFFSET('Demand Response'!$C$6:$L$6,0,COUNTA('Demand Response'!$C$1:$ZD$1)-10,1,10)</definedName>
    <definedName name="A_Utility_Storage">OFFSET(#REF!,0,COUNTA(#REF!)-10,1,10)</definedName>
    <definedName name="B_ann">OFFSET(#REF!,0,COUNTA(#REF!)-10,1,10)</definedName>
    <definedName name="B_Consolidated__Energy_MWh">OFFSET(#REF!,0,COUNTA(#REF!)-10,1,10)</definedName>
    <definedName name="B_DR_Customer_Load__MW_" localSheetId="0">OFFSET('Demand Response'!$C$26:$J$26,0,COUNTA('Demand Response'!$C$24:$ZT$24)-8,1,8)</definedName>
    <definedName name="B_Hawaii_Electric_Light">OFFSET(#REF!,0,COUNTA(#REF!)-10,1,10)</definedName>
    <definedName name="B_Hawaiian_Electric">OFFSET(#REF!,0,COUNTA(#REF!)-10,1,10)</definedName>
    <definedName name="B_Hawaiian_Electric__Total">OFFSET(#REF!,0,COUNTA(#REF!)-10,1,10)</definedName>
    <definedName name="B_Hawaiian_Electric_Total">OFFSET(#REF!,0,COUNTA(#REF!)-10,1,10)</definedName>
    <definedName name="B_Maui_Electric">OFFSET(#REF!,0,COUNTA(#REF!)-10,1,10)</definedName>
    <definedName name="B_Number_of_Events" localSheetId="0">OFFSET('Demand Response'!$C$27:$J$27,0,COUNTA('Demand Response'!$C$24:$ZT$24)-8,1,8)</definedName>
    <definedName name="B_Power_Purchase_Storage">OFFSET(#REF!,0,COUNTA(#REF!)-10,1,10)</definedName>
    <definedName name="B_Power_Purchase_Storage_IPP">OFFSET(#REF!,0,COUNTA(#REF!)-10,1,10)</definedName>
    <definedName name="B_qtr" localSheetId="0">OFFSET('Demand Response'!$C$24:$J$24,0,COUNTA('Demand Response'!$C$24:$ZT$24)-8,1,8)</definedName>
    <definedName name="B_qtr">OFFSET(#REF!,0,COUNTA(#REF!)-8,1,8)</definedName>
    <definedName name="B_Total_Duration__hours_min_" localSheetId="0">OFFSET('Demand Response'!$C$28:$J$28,0,COUNTA('Demand Response'!$C$24:$ZT$24)-8,1,8)</definedName>
    <definedName name="B_Utility_Storage">OFFSET(#REF!,0,COUNTA(#REF!)-10,1,10)</definedName>
    <definedName name="C______CIDLC" localSheetId="0">OFFSET('Demand Response'!$C$71:$L$71,0,COUNTA('Demand Response'!$C$52:$ZD$52)-10,1,10)</definedName>
    <definedName name="C______Commercial___Industrial_Direct_Load_Control___CIDLC__" localSheetId="0">OFFSET('Demand Response'!$C$57:$L$57,0,COUNTA('Demand Response'!$C$52:$ZD$52)-10,1,10)</definedName>
    <definedName name="C______Fast_DR" localSheetId="0">OFFSET('Demand Response'!$C$72:$L$72,0,COUNTA('Demand Response'!$C$52:$ZD$52)-10,1,10)</definedName>
    <definedName name="C______RDLC" localSheetId="0">OFFSET('Demand Response'!$C$70:$L$70,0,COUNTA('Demand Response'!$C$52:$ZD$52)-10,1,10)</definedName>
    <definedName name="C______Residential_Direct_Load_Control___RDLC__" localSheetId="0">OFFSET('Demand Response'!$C$56:$L$56,0,COUNTA('Demand Response'!$C$52:$ZD$52)-10,1,10)</definedName>
    <definedName name="C_ann" localSheetId="0">OFFSET('Demand Response'!$C$52:$L$52,0,COUNTA('Demand Response'!$C$52:$ZD$52)-10,1,10)</definedName>
    <definedName name="C_ann">OFFSET(#REF!,0,COUNTA(#REF!)-10,1,10)</definedName>
    <definedName name="C_DR_Customer_Load__MW_" localSheetId="0">OFFSET('Demand Response'!$C$55:$L$55,0,COUNTA('Demand Response'!$C$52:$ZD$52)-10,1,10)</definedName>
    <definedName name="C_Maui_Electric">OFFSET(#REF!,0,COUNTA(#REF!)-8,1,8)</definedName>
    <definedName name="C_Maui_Electric__Total">OFFSET(#REF!,0,COUNTA(#REF!)-10,1,10)</definedName>
    <definedName name="C_Number_of_Events" localSheetId="0">OFFSET('Demand Response'!$C$62:$L$62,0,COUNTA('Demand Response'!$C$52:$ZD$52)-10,1,10)</definedName>
    <definedName name="C_Power_Purchase_Storage_IPP">OFFSET(#REF!,0,COUNTA(#REF!)-10,1,10)</definedName>
    <definedName name="C_qtr">OFFSET(#REF!,0,COUNTA(#REF!)-8,1,8)</definedName>
    <definedName name="C_Total_Duration__hours_min_" localSheetId="0">OFFSET('Demand Response'!$C$69:$L$69,0,COUNTA('Demand Response'!$C$52:$ZD$52)-10,1,10)</definedName>
    <definedName name="C_Utility_Storage">OFFSET(#REF!,0,COUNTA(#REF!)-10,1,10)</definedName>
    <definedName name="D______CIDLC" localSheetId="0">OFFSET('Demand Response'!$C$99:$J$99,0,COUNTA('Demand Response'!$C$81:$ZT$81)-8,1,8)</definedName>
    <definedName name="D______Commercial___Industrial_Direct_Load_Control___CIDLC__" localSheetId="0">OFFSET('Demand Response'!$C$85:$J$85,0,COUNTA('Demand Response'!$C$81:$ZT$81)-8,1,8)</definedName>
    <definedName name="D______Fast_DR" localSheetId="0">OFFSET('Demand Response'!$C$100:$J$100,0,COUNTA('Demand Response'!$C$81:$ZT$81)-8,1,8)</definedName>
    <definedName name="D______RDLC" localSheetId="0">OFFSET('Demand Response'!$C$98:$J$98,0,COUNTA('Demand Response'!$C$81:$ZT$81)-8,1,8)</definedName>
    <definedName name="D______Residential_Direct_Load_Control___RDLC__" localSheetId="0">OFFSET('Demand Response'!$C$84:$J$84,0,COUNTA('Demand Response'!$C$81:$ZT$81)-8,1,8)</definedName>
    <definedName name="D_ann">OFFSET(#REF!,0,COUNTA(#REF!)-10,1,10)</definedName>
    <definedName name="D_DR_Customer_Load__MW_" localSheetId="0">OFFSET('Demand Response'!$C$83:$J$83,0,COUNTA('Demand Response'!$C$81:$ZT$81)-8,1,8)</definedName>
    <definedName name="D_Hawai‘i_Electric_Light">OFFSET(#REF!,0,COUNTA(#REF!)-8,1,8)</definedName>
    <definedName name="D_Hawai‘i_Electric_Light__Total_">OFFSET(#REF!,0,COUNTA(#REF!)-10,1,10)</definedName>
    <definedName name="D_Hawaii_Electric_Light">OFFSET(#REF!,0,COUNTA(#REF!)-8,1,8)</definedName>
    <definedName name="D_Hawaii_Electric_Light_Total">OFFSET(#REF!,0,COUNTA(#REF!)-10,1,10)</definedName>
    <definedName name="D_Number_of_Events" localSheetId="0">OFFSET('Demand Response'!$C$90:$J$90,0,COUNTA('Demand Response'!$C$81:$ZT$81)-8,1,8)</definedName>
    <definedName name="D_Power_Purchase_Storage">OFFSET(#REF!,0,COUNTA(#REF!)-10,1,10)</definedName>
    <definedName name="D_Power_Purchase_Storage__IPP">OFFSET(#REF!,0,COUNTA(#REF!)-10,1,10)</definedName>
    <definedName name="D_Power_Purchase_Storage_IPP">OFFSET(#REF!,0,COUNTA(#REF!)-8,1,8)</definedName>
    <definedName name="D_qtr" localSheetId="0">OFFSET('Demand Response'!$C$81:$J$81,0,COUNTA('Demand Response'!$C$81:$ZT$81)-8,1,8)</definedName>
    <definedName name="D_qtr">OFFSET(#REF!,0,COUNTA(#REF!)-8,1,8)</definedName>
    <definedName name="D_Total_Duration__hours_min_" localSheetId="0">OFFSET('Demand Response'!$C$97:$J$97,0,COUNTA('Demand Response'!$C$81:$ZT$81)-8,1,8)</definedName>
    <definedName name="D_Utility_Storage">OFFSET(#REF!,0,COUNTA(#REF!)-10,1,10)</definedName>
    <definedName name="E______Fast_DR" localSheetId="0">OFFSET('Demand Response'!$C$122:$L$122,0,COUNTA('Demand Response'!$C$108:$YV$108)-10,1,10)</definedName>
    <definedName name="E_ann" localSheetId="0">OFFSET('Demand Response'!$C$108:$L$108,0,COUNTA('Demand Response'!$C$108:$YV$108)-10,1,10)</definedName>
    <definedName name="E_DR_Customer_Load__MW_" localSheetId="0">OFFSET('Demand Response'!$C$111:$L$111,0,COUNTA('Demand Response'!$C$108:$YV$108)-10,1,10)</definedName>
    <definedName name="E_Number_of_Events" localSheetId="0">OFFSET('Demand Response'!$C$116:$L$116,0,COUNTA('Demand Response'!$C$108:$YV$108)-10,1,10)</definedName>
    <definedName name="E_Total_Duration__hours_min_" localSheetId="0">OFFSET('Demand Response'!$C$121:$L$121,0,COUNTA('Demand Response'!$C$108:$YV$108)-10,1,10)</definedName>
    <definedName name="F______Fast_DR" localSheetId="0">OFFSET('Demand Response'!$C$150:$J$150,0,COUNTA('Demand Response'!$C$137:$ZT$137)-8,1,8)</definedName>
    <definedName name="F_DR_Customer_Load__MW_" localSheetId="0">OFFSET('Demand Response'!$C$139:$J$139,0,COUNTA('Demand Response'!$C$137:$ZT$137)-8,1,8)</definedName>
    <definedName name="F_Number_of_Events" localSheetId="0">OFFSET('Demand Response'!$C$144:$J$144,0,COUNTA('Demand Response'!$C$137:$ZT$137)-8,1,8)</definedName>
    <definedName name="F_qtr" localSheetId="0">OFFSET('Demand Response'!$C$137:$J$137,0,COUNTA('Demand Response'!$C$137:$ZT$137)-8,1,8)</definedName>
    <definedName name="F_Total_Duration__hours_min_" localSheetId="0">OFFSET('Demand Response'!$C$149:$J$149,0,COUNTA('Demand Response'!$C$137:$ZT$137)-8,1,8)</definedName>
    <definedName name="G_ann" localSheetId="0">OFFSET('Demand Response'!$C$169:$L$169,0,COUNTA('Demand Response'!$C$169:$ZD$169)-10,1,10)</definedName>
    <definedName name="G_DR_Customer_Load__MW_" localSheetId="0">OFFSET('Demand Response'!$C$172:$L$172,0,COUNTA('Demand Response'!$C$169:$ZD$169)-10,1,10)</definedName>
    <definedName name="G_Number_of_Events" localSheetId="0">OFFSET('Demand Response'!$C$176:$L$176,0,COUNTA('Demand Response'!$C$169:$ZD$169)-10,1,10)</definedName>
    <definedName name="G_Total_Duration__hours_min_" localSheetId="0">OFFSET('Demand Response'!$C$180:$L$180,0,COUNTA('Demand Response'!$C$169:$ZD$169)-10,1,10)</definedName>
    <definedName name="H_DR_Customer_Load__MW_" localSheetId="0">OFFSET('Demand Response'!$C$202:$J$202,0,COUNTA('Demand Response'!$C$202:$ZW$202)-8,1,8)</definedName>
    <definedName name="H_Number_of_Events" localSheetId="0">OFFSET('Demand Response'!$C$206:$J$206,0,COUNTA('Demand Response'!$C$206:$ZW$206)-8,1,8)</definedName>
    <definedName name="H_qtr" localSheetId="0">OFFSET('Demand Response'!$C$200:$J$200,0,COUNTA('Demand Response'!$C$200:$ZW$200)-8,1,8)</definedName>
    <definedName name="H_Total_Duration__hours_min_" localSheetId="0">OFFSET('Demand Response'!$C$210:$J$210,0,COUNTA('Demand Response'!$C$210:$ZW$210)-8,1,8)</definedName>
    <definedName name="I_ann" localSheetId="0">OFFSET('Demand Response'!$C$225:$L$225,0,COUNTA('Demand Response'!$C$225:$ZT$225)-10,1,10)</definedName>
    <definedName name="I_Hawaii_Electric_Light" localSheetId="0">OFFSET('Demand Response'!$C$231:$L$231,0,COUNTA('Demand Response'!$C$225:$ZT$225)-10,1,10)</definedName>
    <definedName name="I_Hawaiian_Electric" localSheetId="0">OFFSET('Demand Response'!$C$229:$L$229,0,COUNTA('Demand Response'!$C$225:$ZT$225)-10,1,10)</definedName>
    <definedName name="I_Hawaiian_Electric_Companies" localSheetId="0">OFFSET('Demand Response'!$C$228:$L$228,0,COUNTA('Demand Response'!$C$225:$ZT$225)-10,1,10)</definedName>
    <definedName name="I_Maui_Electric" localSheetId="0">OFFSET('Demand Response'!$C$230:$L$230,0,COUNTA('Demand Response'!$C$225:$ZT$225)-10,1,10)</definedName>
    <definedName name="J_Hawaii_Electric_Light" localSheetId="0">OFFSET('Demand Response'!$C$240:$J$240,0,COUNTA('Demand Response'!$C$237:$ZW$237)-8,1,8)</definedName>
    <definedName name="J_Hawaiian_Electric" localSheetId="0">OFFSET('Demand Response'!$C$238:$J$238,0,COUNTA('Demand Response'!$C$237:$ZW$237)-8,1,8)</definedName>
    <definedName name="J_Hawaiian_Electric_Companies" localSheetId="0">OFFSET('Demand Response'!$C$237:$J$237,0,COUNTA('Demand Response'!$C$237:$ZW$237)-8,1,8)</definedName>
    <definedName name="J_Maui_Electric" localSheetId="0">OFFSET('Demand Response'!$C$239:$J$239,0,COUNTA('Demand Response'!$C$237:$ZW$237)-8,1,8)</definedName>
    <definedName name="J_qtr" localSheetId="0">OFFSET('Demand Response'!$C$235:$J$235,0,COUNTA('Demand Response'!$C$235:$ZW$235)-8,1,8)</definedName>
    <definedName name="PivotTab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82" i="16" l="1"/>
  <c r="T183" i="16"/>
  <c r="T181" i="16"/>
  <c r="T180" i="16" s="1"/>
  <c r="U180" i="16"/>
  <c r="T178" i="16"/>
  <c r="T179" i="16"/>
  <c r="T177" i="16"/>
  <c r="T172" i="16"/>
  <c r="T174" i="16"/>
  <c r="T175" i="16"/>
  <c r="T173" i="16"/>
  <c r="U181" i="16"/>
  <c r="U178" i="16"/>
  <c r="U179" i="16"/>
  <c r="U177" i="16"/>
  <c r="U174" i="16"/>
  <c r="U175" i="16"/>
  <c r="U173" i="16"/>
  <c r="U183" i="16"/>
  <c r="U182" i="16"/>
  <c r="U75" i="16"/>
  <c r="U74" i="16"/>
  <c r="U73" i="16"/>
  <c r="U72" i="16"/>
  <c r="U71" i="16"/>
  <c r="U70" i="16"/>
  <c r="U68" i="16"/>
  <c r="U67" i="16"/>
  <c r="U66" i="16"/>
  <c r="U65" i="16"/>
  <c r="U64" i="16"/>
  <c r="U63" i="16"/>
  <c r="U61" i="16"/>
  <c r="U60" i="16"/>
  <c r="U59" i="16"/>
  <c r="U58" i="16"/>
  <c r="U57" i="16"/>
  <c r="U56" i="16"/>
  <c r="U125" i="16"/>
  <c r="U124" i="16"/>
  <c r="U123" i="16"/>
  <c r="U122" i="16"/>
  <c r="U120" i="16"/>
  <c r="U119" i="16"/>
  <c r="U118" i="16"/>
  <c r="U117" i="16"/>
  <c r="U115" i="16"/>
  <c r="U114" i="16"/>
  <c r="U113" i="16"/>
  <c r="U112" i="16"/>
  <c r="AT210" i="16"/>
  <c r="AT240" i="16" s="1"/>
  <c r="AT206" i="16"/>
  <c r="AT202" i="16"/>
  <c r="U172" i="16" s="1"/>
  <c r="AT149" i="16"/>
  <c r="AT239" i="16" s="1"/>
  <c r="AT144" i="16"/>
  <c r="AT139" i="16"/>
  <c r="U111" i="16" s="1"/>
  <c r="AT97" i="16"/>
  <c r="AT238" i="16" s="1"/>
  <c r="AT90" i="16"/>
  <c r="AT83" i="16"/>
  <c r="AT26" i="16" s="1"/>
  <c r="U4" i="16" s="1"/>
  <c r="AS210" i="16"/>
  <c r="AS240" i="16" s="1"/>
  <c r="AS206" i="16"/>
  <c r="AS202" i="16"/>
  <c r="AS149" i="16"/>
  <c r="AS239" i="16" s="1"/>
  <c r="AS144" i="16"/>
  <c r="AS139" i="16"/>
  <c r="AS97" i="16"/>
  <c r="AS90" i="16"/>
  <c r="AS83" i="16"/>
  <c r="AR210" i="16"/>
  <c r="AR240" i="16" s="1"/>
  <c r="AR206" i="16"/>
  <c r="AR202" i="16"/>
  <c r="AR149" i="16"/>
  <c r="AR239" i="16" s="1"/>
  <c r="AR144" i="16"/>
  <c r="AR139" i="16"/>
  <c r="AR97" i="16"/>
  <c r="AR90" i="16"/>
  <c r="AR83" i="16"/>
  <c r="AQ210" i="16"/>
  <c r="AQ240" i="16" s="1"/>
  <c r="AQ206" i="16"/>
  <c r="AQ205" i="16"/>
  <c r="AQ204" i="16"/>
  <c r="AQ203" i="16"/>
  <c r="AQ149" i="16"/>
  <c r="AQ239" i="16" s="1"/>
  <c r="AQ144" i="16"/>
  <c r="AQ143" i="16"/>
  <c r="AQ142" i="16"/>
  <c r="AQ141" i="16"/>
  <c r="AQ97" i="16"/>
  <c r="AQ238" i="16" s="1"/>
  <c r="AQ90" i="16"/>
  <c r="AQ89" i="16"/>
  <c r="AQ88" i="16"/>
  <c r="AQ87" i="16"/>
  <c r="AQ83" i="16" s="1"/>
  <c r="T176" i="16" l="1"/>
  <c r="AR27" i="16"/>
  <c r="AS27" i="16"/>
  <c r="U116" i="16"/>
  <c r="U121" i="16"/>
  <c r="AS26" i="16"/>
  <c r="AQ27" i="16"/>
  <c r="U230" i="16"/>
  <c r="U62" i="16"/>
  <c r="U55" i="16"/>
  <c r="U69" i="16"/>
  <c r="U176" i="16"/>
  <c r="AQ237" i="16"/>
  <c r="AR26" i="16"/>
  <c r="AS28" i="16"/>
  <c r="AR28" i="16"/>
  <c r="U231" i="16"/>
  <c r="AT237" i="16"/>
  <c r="AT28" i="16"/>
  <c r="AT27" i="16"/>
  <c r="AS238" i="16"/>
  <c r="AS237" i="16" s="1"/>
  <c r="AR238" i="16"/>
  <c r="AQ139" i="16"/>
  <c r="AQ26" i="16" s="1"/>
  <c r="AQ202" i="16"/>
  <c r="AQ28" i="16"/>
  <c r="U5" i="16" l="1"/>
  <c r="U6" i="16"/>
  <c r="AR237" i="16"/>
  <c r="U229" i="16"/>
  <c r="U228" i="16" s="1"/>
  <c r="AP210" i="16"/>
  <c r="AP202" i="16"/>
  <c r="AP149" i="16"/>
  <c r="AP239" i="16" s="1"/>
  <c r="AP139" i="16"/>
  <c r="T111" i="16" s="1"/>
  <c r="T125" i="16"/>
  <c r="T124" i="16"/>
  <c r="T123" i="16"/>
  <c r="T122" i="16"/>
  <c r="T120" i="16"/>
  <c r="T119" i="16"/>
  <c r="T118" i="16"/>
  <c r="T117" i="16"/>
  <c r="T115" i="16"/>
  <c r="T114" i="16"/>
  <c r="T113" i="16"/>
  <c r="T112" i="16"/>
  <c r="T75" i="16"/>
  <c r="T74" i="16"/>
  <c r="T73" i="16"/>
  <c r="T72" i="16"/>
  <c r="T71" i="16"/>
  <c r="T70" i="16"/>
  <c r="T68" i="16"/>
  <c r="T67" i="16"/>
  <c r="T66" i="16"/>
  <c r="T65" i="16"/>
  <c r="T64" i="16"/>
  <c r="T63" i="16"/>
  <c r="T61" i="16"/>
  <c r="T60" i="16"/>
  <c r="T59" i="16"/>
  <c r="T58" i="16"/>
  <c r="T57" i="16"/>
  <c r="T56" i="16"/>
  <c r="T55" i="16"/>
  <c r="AP97" i="16"/>
  <c r="AP238" i="16" s="1"/>
  <c r="AP90" i="16"/>
  <c r="AP27" i="16" s="1"/>
  <c r="AP83" i="16"/>
  <c r="AO149" i="16"/>
  <c r="AO210" i="16"/>
  <c r="AM144" i="16"/>
  <c r="AN144" i="16"/>
  <c r="AO144" i="16"/>
  <c r="AO240" i="16"/>
  <c r="AO202" i="16"/>
  <c r="AO139" i="16"/>
  <c r="AO97" i="16"/>
  <c r="AO238" i="16" s="1"/>
  <c r="AO90" i="16"/>
  <c r="AO27" i="16" s="1"/>
  <c r="AO83" i="16"/>
  <c r="AN149" i="16"/>
  <c r="AN239" i="16" s="1"/>
  <c r="AN143" i="16"/>
  <c r="AN142" i="16"/>
  <c r="AN139" i="16" s="1"/>
  <c r="AN97" i="16"/>
  <c r="AN238" i="16" s="1"/>
  <c r="AN90" i="16"/>
  <c r="AN89" i="16"/>
  <c r="AN88" i="16"/>
  <c r="AN87" i="16"/>
  <c r="AN83" i="16" s="1"/>
  <c r="AM149" i="16"/>
  <c r="AM239" i="16" s="1"/>
  <c r="AM139" i="16"/>
  <c r="AM97" i="16"/>
  <c r="AM238" i="16" s="1"/>
  <c r="AM90" i="16"/>
  <c r="AM27" i="16" s="1"/>
  <c r="AM83" i="16"/>
  <c r="AL139" i="16"/>
  <c r="AK139" i="16"/>
  <c r="AJ139" i="16"/>
  <c r="AI139" i="16"/>
  <c r="AL144" i="16"/>
  <c r="AL149" i="16"/>
  <c r="AL239" i="16"/>
  <c r="AL97" i="16"/>
  <c r="AL238" i="16" s="1"/>
  <c r="AL90" i="16"/>
  <c r="AL27" i="16" s="1"/>
  <c r="AL83" i="16"/>
  <c r="S55" i="16" s="1"/>
  <c r="S67" i="16"/>
  <c r="S75" i="16"/>
  <c r="S74" i="16"/>
  <c r="S73" i="16"/>
  <c r="S72" i="16"/>
  <c r="S71" i="16"/>
  <c r="S70" i="16"/>
  <c r="S68" i="16"/>
  <c r="S66" i="16"/>
  <c r="S65" i="16"/>
  <c r="S64" i="16"/>
  <c r="S63" i="16"/>
  <c r="S61" i="16"/>
  <c r="S60" i="16"/>
  <c r="S59" i="16"/>
  <c r="S58" i="16"/>
  <c r="S57" i="16"/>
  <c r="S56" i="16"/>
  <c r="AK149" i="16"/>
  <c r="AK239" i="16" s="1"/>
  <c r="AK97" i="16"/>
  <c r="AK238" i="16" s="1"/>
  <c r="AK90" i="16"/>
  <c r="AK27" i="16" s="1"/>
  <c r="AK83" i="16"/>
  <c r="AK26" i="16" s="1"/>
  <c r="AJ149" i="16"/>
  <c r="AJ239" i="16" s="1"/>
  <c r="AI149" i="16"/>
  <c r="AI239" i="16" s="1"/>
  <c r="AJ97" i="16"/>
  <c r="AJ28" i="16" s="1"/>
  <c r="AI97" i="16"/>
  <c r="AI238" i="16" s="1"/>
  <c r="AJ90" i="16"/>
  <c r="AJ27" i="16" s="1"/>
  <c r="AI90" i="16"/>
  <c r="AI27" i="16" s="1"/>
  <c r="AJ83" i="16"/>
  <c r="AI83" i="16"/>
  <c r="AI26" i="16" s="1"/>
  <c r="R65" i="16"/>
  <c r="R64" i="16"/>
  <c r="R63" i="16"/>
  <c r="R58" i="16"/>
  <c r="AH239" i="16"/>
  <c r="AH97" i="16"/>
  <c r="AH238" i="16" s="1"/>
  <c r="AH90" i="16"/>
  <c r="AH27" i="16" s="1"/>
  <c r="AH83" i="16"/>
  <c r="AH26" i="16" s="1"/>
  <c r="R4" i="16" s="1"/>
  <c r="R57" i="16"/>
  <c r="R56" i="16"/>
  <c r="AG97" i="16"/>
  <c r="AG238" i="16" s="1"/>
  <c r="AG28" i="16"/>
  <c r="AG90" i="16"/>
  <c r="AG27" i="16" s="1"/>
  <c r="AG83" i="16"/>
  <c r="AG26" i="16" s="1"/>
  <c r="AG239" i="16"/>
  <c r="AF239" i="16"/>
  <c r="AF97" i="16"/>
  <c r="AF28" i="16" s="1"/>
  <c r="AF90" i="16"/>
  <c r="AF27" i="16" s="1"/>
  <c r="AF83" i="16"/>
  <c r="AF26" i="16" s="1"/>
  <c r="AE239" i="16"/>
  <c r="AE97" i="16"/>
  <c r="AE28" i="16" s="1"/>
  <c r="AE90" i="16"/>
  <c r="AE27" i="16"/>
  <c r="AE83" i="16"/>
  <c r="AE26" i="16" s="1"/>
  <c r="AD97" i="16"/>
  <c r="AD28" i="16" s="1"/>
  <c r="AD90" i="16"/>
  <c r="AD27" i="16" s="1"/>
  <c r="AD83" i="16"/>
  <c r="AD26" i="16" s="1"/>
  <c r="Q72" i="16"/>
  <c r="Q71" i="16"/>
  <c r="Q70" i="16"/>
  <c r="Q65" i="16"/>
  <c r="Q64" i="16"/>
  <c r="Q63" i="16"/>
  <c r="Q58" i="16"/>
  <c r="Q57" i="16"/>
  <c r="Q56" i="16"/>
  <c r="L5" i="16"/>
  <c r="L4" i="16"/>
  <c r="C241" i="16"/>
  <c r="D241" i="16" s="1"/>
  <c r="E241" i="16" s="1"/>
  <c r="D237" i="16"/>
  <c r="K5" i="16"/>
  <c r="J5" i="16"/>
  <c r="I5" i="16"/>
  <c r="H5" i="16"/>
  <c r="G5" i="16"/>
  <c r="F5" i="16"/>
  <c r="E5" i="16"/>
  <c r="D5" i="16"/>
  <c r="C5" i="16"/>
  <c r="K4" i="16"/>
  <c r="J4" i="16"/>
  <c r="I4" i="16"/>
  <c r="H4" i="16"/>
  <c r="G4" i="16"/>
  <c r="F4" i="16"/>
  <c r="E4" i="16"/>
  <c r="D4" i="16"/>
  <c r="C4" i="16"/>
  <c r="Q62" i="16"/>
  <c r="AH28" i="16"/>
  <c r="AL28" i="16"/>
  <c r="AL26" i="16"/>
  <c r="S4" i="16" s="1"/>
  <c r="AN28" i="16" l="1"/>
  <c r="AK28" i="16"/>
  <c r="AG237" i="16"/>
  <c r="AJ26" i="16"/>
  <c r="AO26" i="16"/>
  <c r="R62" i="16"/>
  <c r="S69" i="16"/>
  <c r="AO28" i="16"/>
  <c r="AP26" i="16"/>
  <c r="T4" i="16" s="1"/>
  <c r="T229" i="16"/>
  <c r="AJ238" i="16"/>
  <c r="AJ237" i="16" s="1"/>
  <c r="AM26" i="16"/>
  <c r="AO239" i="16"/>
  <c r="T230" i="16" s="1"/>
  <c r="AN27" i="16"/>
  <c r="S62" i="16"/>
  <c r="Q55" i="16"/>
  <c r="AP28" i="16"/>
  <c r="S5" i="16"/>
  <c r="AP240" i="16"/>
  <c r="T231" i="16" s="1"/>
  <c r="AH237" i="16"/>
  <c r="S229" i="16"/>
  <c r="S230" i="16"/>
  <c r="AI237" i="16"/>
  <c r="AK237" i="16"/>
  <c r="R5" i="16"/>
  <c r="AL237" i="16"/>
  <c r="AM237" i="16"/>
  <c r="AN26" i="16"/>
  <c r="AN237" i="16"/>
  <c r="AE238" i="16"/>
  <c r="AE237" i="16" s="1"/>
  <c r="AF238" i="16"/>
  <c r="AF237" i="16" s="1"/>
  <c r="AI28" i="16"/>
  <c r="R55" i="16"/>
  <c r="AM28" i="16"/>
  <c r="F241" i="16"/>
  <c r="T5" i="16"/>
  <c r="T62" i="16"/>
  <c r="T69" i="16"/>
  <c r="T116" i="16"/>
  <c r="T121" i="16"/>
  <c r="AO237" i="16" l="1"/>
  <c r="T228" i="16"/>
  <c r="AP237" i="16"/>
  <c r="T6" i="16"/>
  <c r="S228" i="16"/>
  <c r="S6" i="16" s="1"/>
  <c r="G241" i="16"/>
  <c r="H241" i="16" l="1"/>
  <c r="I241" i="16" l="1"/>
  <c r="J241" i="16" l="1"/>
  <c r="L241" i="16" l="1"/>
  <c r="K241" i="16"/>
  <c r="N241" i="16" l="1"/>
  <c r="O241" i="16"/>
  <c r="M241" i="16"/>
  <c r="Q241" i="16" l="1"/>
  <c r="S241" i="16" s="1"/>
  <c r="R241" i="16"/>
  <c r="U241" i="16" l="1"/>
  <c r="W241" i="16"/>
  <c r="T241" i="16"/>
  <c r="V241" i="16" l="1"/>
  <c r="Y241" i="16"/>
  <c r="X241" i="16"/>
</calcChain>
</file>

<file path=xl/sharedStrings.xml><?xml version="1.0" encoding="utf-8"?>
<sst xmlns="http://schemas.openxmlformats.org/spreadsheetml/2006/main" count="917" uniqueCount="176">
  <si>
    <t>Hawaiian Electric</t>
  </si>
  <si>
    <t>N/A</t>
  </si>
  <si>
    <t>Annual</t>
  </si>
  <si>
    <t>Company</t>
  </si>
  <si>
    <t>Demand Response ("DR")</t>
  </si>
  <si>
    <t>DR Customer Load (MW)</t>
  </si>
  <si>
    <t>Number of Events</t>
  </si>
  <si>
    <t>Total Duration (hours:min)</t>
  </si>
  <si>
    <t>54:20</t>
  </si>
  <si>
    <t>17:27</t>
  </si>
  <si>
    <t>71:14</t>
  </si>
  <si>
    <t>131:20</t>
  </si>
  <si>
    <t>109:58</t>
  </si>
  <si>
    <t>102:44</t>
  </si>
  <si>
    <t>31:55</t>
  </si>
  <si>
    <t>51:32</t>
  </si>
  <si>
    <t>37:35</t>
  </si>
  <si>
    <t>26:02</t>
  </si>
  <si>
    <t>43:52</t>
  </si>
  <si>
    <t>24:45</t>
  </si>
  <si>
    <t>Demand Response</t>
  </si>
  <si>
    <t xml:space="preserve">     Residential Direct Load Control ("RDLC")</t>
  </si>
  <si>
    <t xml:space="preserve">     Commercial &amp; Industrial Direct Load Control ("CIDLC")</t>
  </si>
  <si>
    <t xml:space="preserve">     Fast DR</t>
  </si>
  <si>
    <t xml:space="preserve">     RDLC</t>
  </si>
  <si>
    <t xml:space="preserve">     CIDLC</t>
  </si>
  <si>
    <t>24:25</t>
  </si>
  <si>
    <t>44:32</t>
  </si>
  <si>
    <t>28:05</t>
  </si>
  <si>
    <t>34:52</t>
  </si>
  <si>
    <t>20:45</t>
  </si>
  <si>
    <t>27:10</t>
  </si>
  <si>
    <t>17:15</t>
  </si>
  <si>
    <t>68:11</t>
  </si>
  <si>
    <t>128:16</t>
  </si>
  <si>
    <t>75:30</t>
  </si>
  <si>
    <t>63:15</t>
  </si>
  <si>
    <t>12:10</t>
  </si>
  <si>
    <t>30:32</t>
  </si>
  <si>
    <t>17:55</t>
  </si>
  <si>
    <t>18:25</t>
  </si>
  <si>
    <t>15:15</t>
  </si>
  <si>
    <t>0:12</t>
  </si>
  <si>
    <t>3:03</t>
  </si>
  <si>
    <t>3:04</t>
  </si>
  <si>
    <t>1:13</t>
  </si>
  <si>
    <t>9:59</t>
  </si>
  <si>
    <t>0:34</t>
  </si>
  <si>
    <t>0:00</t>
  </si>
  <si>
    <t>0:30</t>
  </si>
  <si>
    <t>0:40</t>
  </si>
  <si>
    <t>7:27</t>
  </si>
  <si>
    <t>1:30</t>
  </si>
  <si>
    <t>33:15</t>
  </si>
  <si>
    <t>29:30</t>
  </si>
  <si>
    <t>12:15</t>
  </si>
  <si>
    <t>13:30</t>
  </si>
  <si>
    <t>9:30</t>
  </si>
  <si>
    <t>9:00</t>
  </si>
  <si>
    <t>4:00</t>
  </si>
  <si>
    <t>Duration of Events</t>
  </si>
  <si>
    <t>8:15</t>
  </si>
  <si>
    <t>22:58</t>
  </si>
  <si>
    <t>17:06</t>
  </si>
  <si>
    <t>48:19</t>
  </si>
  <si>
    <t xml:space="preserve">Duration of Events </t>
  </si>
  <si>
    <t>6:22</t>
  </si>
  <si>
    <t>44:38</t>
  </si>
  <si>
    <t>13:21</t>
  </si>
  <si>
    <t>10:00</t>
  </si>
  <si>
    <t>54:38</t>
  </si>
  <si>
    <t>0:05</t>
  </si>
  <si>
    <t>5:15</t>
  </si>
  <si>
    <t>129:28</t>
  </si>
  <si>
    <t>132:14</t>
  </si>
  <si>
    <t>55:47</t>
  </si>
  <si>
    <t>18:15</t>
  </si>
  <si>
    <t>104:34</t>
  </si>
  <si>
    <t>56:34</t>
  </si>
  <si>
    <t>122:49</t>
  </si>
  <si>
    <t>1:00</t>
  </si>
  <si>
    <t>10:48</t>
  </si>
  <si>
    <t>11:00</t>
  </si>
  <si>
    <t>24:34</t>
  </si>
  <si>
    <t>2:01</t>
  </si>
  <si>
    <t>48:35</t>
  </si>
  <si>
    <t>I</t>
  </si>
  <si>
    <t>J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</si>
  <si>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</si>
  <si>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</si>
  <si>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</si>
  <si>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</si>
  <si>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</si>
  <si>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</si>
  <si>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</si>
  <si>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</si>
  <si>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</si>
  <si>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</si>
  <si>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</si>
  <si>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</si>
  <si>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</si>
  <si>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</si>
  <si>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</si>
  <si>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</si>
  <si>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</si>
  <si>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3:00</t>
  </si>
  <si>
    <t>14:30</t>
  </si>
  <si>
    <t>Q2 2017</t>
  </si>
  <si>
    <t>5:12</t>
  </si>
  <si>
    <t>Q3 2017</t>
  </si>
  <si>
    <t>7:00</t>
  </si>
  <si>
    <t>Q4 2017</t>
  </si>
  <si>
    <t>67:43</t>
  </si>
  <si>
    <t>48:31</t>
  </si>
  <si>
    <t>19:12</t>
  </si>
  <si>
    <t>21:13</t>
  </si>
  <si>
    <t>8:06</t>
  </si>
  <si>
    <t>Q1 2018</t>
  </si>
  <si>
    <t>35:39</t>
  </si>
  <si>
    <t>Q2 2018</t>
  </si>
  <si>
    <t>22:33</t>
  </si>
  <si>
    <t>31:32</t>
  </si>
  <si>
    <t>Q3 2018</t>
  </si>
  <si>
    <t>27:50</t>
  </si>
  <si>
    <t>34:50</t>
  </si>
  <si>
    <t>Q4 2018</t>
  </si>
  <si>
    <t>121:48</t>
  </si>
  <si>
    <t>93:50</t>
  </si>
  <si>
    <t>27:58</t>
  </si>
  <si>
    <t>29:32</t>
  </si>
  <si>
    <t>36:20</t>
  </si>
  <si>
    <t>112:49</t>
  </si>
  <si>
    <t>Q1 2019</t>
  </si>
  <si>
    <t>7:21</t>
  </si>
  <si>
    <t>Q2 2019</t>
  </si>
  <si>
    <t>27:07</t>
  </si>
  <si>
    <t>12:07</t>
  </si>
  <si>
    <t>Q3 2019</t>
  </si>
  <si>
    <t>26:32</t>
  </si>
  <si>
    <t>12:31</t>
  </si>
  <si>
    <t>Q4 2019</t>
  </si>
  <si>
    <t>88:47</t>
  </si>
  <si>
    <t>36:30</t>
  </si>
  <si>
    <t>52:17</t>
  </si>
  <si>
    <t>Maui County</t>
  </si>
  <si>
    <t>O‘ahu</t>
  </si>
  <si>
    <t>Hawai‘i Island</t>
  </si>
  <si>
    <t>Q1 2020</t>
  </si>
  <si>
    <t>Q2 2020</t>
  </si>
  <si>
    <t>Q3 2020</t>
  </si>
  <si>
    <t>Q4 2020</t>
  </si>
  <si>
    <t>53:53</t>
  </si>
  <si>
    <t>52:53</t>
  </si>
  <si>
    <t>Q1 2021</t>
  </si>
  <si>
    <t>Q2 2021</t>
  </si>
  <si>
    <t xml:space="preserve">     FFR</t>
  </si>
  <si>
    <t xml:space="preserve">     Capacity Build</t>
  </si>
  <si>
    <t xml:space="preserve">     Capacity Reduction</t>
  </si>
  <si>
    <t>Q3 2021</t>
  </si>
  <si>
    <t>Q4 2021</t>
  </si>
  <si>
    <t>A - All Companies</t>
  </si>
  <si>
    <t>B - All Companies</t>
  </si>
  <si>
    <t>C - HECO</t>
  </si>
  <si>
    <t>D - HECO</t>
  </si>
  <si>
    <t>E - MECO</t>
  </si>
  <si>
    <t>F - MECO</t>
  </si>
  <si>
    <t>G - HELCO</t>
  </si>
  <si>
    <t>H - HELCO</t>
  </si>
  <si>
    <t>Q1 2022</t>
  </si>
  <si>
    <t>Q2 2022</t>
  </si>
  <si>
    <t>Q3 2022</t>
  </si>
  <si>
    <t>Q4 2022</t>
  </si>
  <si>
    <t>Q1 2023</t>
  </si>
  <si>
    <t>Q2 2023</t>
  </si>
  <si>
    <t>Q3 2023</t>
  </si>
  <si>
    <t>Q4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</si>
</sst>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h:mm;@"/>
    <numFmt numFmtId="166" formatCode="[h]:mm"/>
    <numFmt numFmtId="167" formatCode="General_)"/>
    <numFmt numFmtId="168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name val="Times New Roman"/>
      <family val="1"/>
    </font>
    <font>
      <b/>
      <u/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name val="Courier"/>
      <family val="3"/>
    </font>
    <font>
      <sz val="12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2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" fillId="0" borderId="0"/>
    <xf numFmtId="167" fontId="12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6" fillId="0" borderId="0"/>
  </cellStyleXfs>
  <cellXfs count="239">
    <xf numFmtId="0" fontId="0" fillId="0" borderId="0" xfId="0"/>
    <xf numFmtId="0" fontId="4" fillId="2" borderId="3" xfId="0" applyFont="1" applyFill="1" applyBorder="1" applyAlignment="1">
      <alignment horizontal="center"/>
    </xf>
    <xf numFmtId="0" fontId="0" fillId="0" borderId="0" xfId="0" applyFill="1"/>
    <xf numFmtId="0" fontId="4" fillId="2" borderId="1" xfId="0" applyFont="1" applyFill="1" applyBorder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left" indent="4"/>
    </xf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 indent="4"/>
    </xf>
    <xf numFmtId="0" fontId="2" fillId="0" borderId="0" xfId="0" applyFont="1" applyFill="1"/>
    <xf numFmtId="0" fontId="4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1" applyNumberFormat="1" applyFont="1" applyFill="1" applyAlignment="1">
      <alignment horizontal="center"/>
    </xf>
    <xf numFmtId="0" fontId="0" fillId="0" borderId="0" xfId="0" applyFill="1" applyBorder="1"/>
    <xf numFmtId="0" fontId="4" fillId="0" borderId="1" xfId="0" applyFont="1" applyFill="1" applyBorder="1" applyAlignment="1">
      <alignment horizontal="center"/>
    </xf>
    <xf numFmtId="0" fontId="0" fillId="0" borderId="0" xfId="0"/>
    <xf numFmtId="0" fontId="3" fillId="2" borderId="2" xfId="0" applyFont="1" applyFill="1" applyBorder="1" applyAlignment="1">
      <alignment horizontal="center"/>
    </xf>
    <xf numFmtId="164" fontId="0" fillId="0" borderId="0" xfId="1" applyNumberFormat="1" applyFont="1" applyFill="1" applyAlignment="1">
      <alignment horizontal="center"/>
    </xf>
    <xf numFmtId="3" fontId="0" fillId="0" borderId="0" xfId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3" fontId="0" fillId="0" borderId="0" xfId="1" applyNumberFormat="1" applyFont="1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1" fillId="0" borderId="0" xfId="1" applyNumberFormat="1" applyFont="1" applyFill="1" applyBorder="1" applyAlignment="1">
      <alignment horizontal="center"/>
    </xf>
    <xf numFmtId="164" fontId="1" fillId="0" borderId="0" xfId="1" applyNumberFormat="1" applyFont="1" applyFill="1" applyAlignment="1">
      <alignment horizontal="center"/>
    </xf>
    <xf numFmtId="165" fontId="1" fillId="0" borderId="0" xfId="1" applyNumberFormat="1" applyFont="1" applyFill="1" applyAlignment="1">
      <alignment horizontal="center"/>
    </xf>
    <xf numFmtId="49" fontId="1" fillId="0" borderId="0" xfId="1" applyNumberFormat="1" applyFont="1" applyFill="1" applyAlignment="1">
      <alignment horizontal="center"/>
    </xf>
    <xf numFmtId="49" fontId="0" fillId="0" borderId="0" xfId="1" applyNumberFormat="1" applyFont="1" applyFill="1" applyAlignment="1">
      <alignment horizontal="center"/>
    </xf>
    <xf numFmtId="165" fontId="0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165" fontId="2" fillId="0" borderId="0" xfId="1" applyNumberFormat="1" applyFont="1" applyFill="1" applyAlignment="1">
      <alignment horizontal="center"/>
    </xf>
    <xf numFmtId="49" fontId="2" fillId="0" borderId="0" xfId="1" applyNumberFormat="1" applyFont="1" applyFill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0" borderId="1" xfId="0" applyFont="1" applyBorder="1"/>
    <xf numFmtId="0" fontId="0" fillId="0" borderId="1" xfId="0" applyFill="1" applyBorder="1" applyAlignment="1"/>
    <xf numFmtId="0" fontId="0" fillId="0" borderId="1" xfId="0" applyBorder="1" applyAlignment="1">
      <alignment horizontal="left" indent="4"/>
    </xf>
    <xf numFmtId="164" fontId="1" fillId="0" borderId="1" xfId="1" applyNumberFormat="1" applyFont="1" applyFill="1" applyBorder="1" applyAlignment="1">
      <alignment horizontal="center"/>
    </xf>
    <xf numFmtId="165" fontId="1" fillId="0" borderId="1" xfId="1" applyNumberFormat="1" applyFont="1" applyFill="1" applyBorder="1" applyAlignment="1">
      <alignment horizontal="center"/>
    </xf>
    <xf numFmtId="49" fontId="1" fillId="0" borderId="1" xfId="1" applyNumberFormat="1" applyFont="1" applyFill="1" applyBorder="1" applyAlignment="1">
      <alignment horizontal="center"/>
    </xf>
    <xf numFmtId="49" fontId="0" fillId="0" borderId="0" xfId="1" applyNumberFormat="1" applyFont="1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3" fontId="0" fillId="0" borderId="1" xfId="1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49" fontId="0" fillId="0" borderId="1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6" fontId="0" fillId="0" borderId="1" xfId="1" applyNumberFormat="1" applyFont="1" applyFill="1" applyBorder="1" applyAlignment="1">
      <alignment horizontal="center"/>
    </xf>
    <xf numFmtId="0" fontId="0" fillId="0" borderId="1" xfId="0" applyFill="1" applyBorder="1"/>
    <xf numFmtId="166" fontId="8" fillId="0" borderId="1" xfId="1" applyNumberFormat="1" applyFont="1" applyFill="1" applyBorder="1" applyAlignment="1">
      <alignment horizontal="center"/>
    </xf>
    <xf numFmtId="46" fontId="0" fillId="0" borderId="0" xfId="0" applyNumberFormat="1" applyFill="1" applyBorder="1"/>
    <xf numFmtId="46" fontId="8" fillId="0" borderId="0" xfId="1" applyNumberFormat="1" applyFont="1" applyFill="1" applyBorder="1" applyAlignment="1">
      <alignment horizontal="center"/>
    </xf>
    <xf numFmtId="0" fontId="9" fillId="0" borderId="0" xfId="0" applyFont="1" applyFill="1"/>
    <xf numFmtId="0" fontId="7" fillId="0" borderId="0" xfId="0" applyFont="1" applyFill="1"/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2" fillId="0" borderId="0" xfId="0" applyNumberFormat="1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165" fontId="8" fillId="0" borderId="1" xfId="1" applyNumberFormat="1" applyFont="1" applyFill="1" applyBorder="1" applyAlignment="1">
      <alignment horizontal="center"/>
    </xf>
    <xf numFmtId="166" fontId="10" fillId="0" borderId="0" xfId="0" applyNumberFormat="1" applyFont="1" applyFill="1"/>
    <xf numFmtId="0" fontId="7" fillId="0" borderId="0" xfId="0" applyFont="1"/>
    <xf numFmtId="0" fontId="0" fillId="0" borderId="2" xfId="0" applyFill="1" applyBorder="1"/>
    <xf numFmtId="166" fontId="8" fillId="0" borderId="2" xfId="1" applyNumberFormat="1" applyFont="1" applyFill="1" applyBorder="1" applyAlignment="1">
      <alignment horizontal="center"/>
    </xf>
    <xf numFmtId="46" fontId="0" fillId="0" borderId="2" xfId="1" applyNumberFormat="1" applyFont="1" applyFill="1" applyBorder="1" applyAlignment="1">
      <alignment horizontal="center"/>
    </xf>
    <xf numFmtId="0" fontId="11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20" fontId="2" fillId="0" borderId="0" xfId="0" applyNumberFormat="1" applyFont="1" applyAlignment="1">
      <alignment horizontal="center"/>
    </xf>
    <xf numFmtId="0" fontId="3" fillId="0" borderId="3" xfId="0" applyFont="1" applyFill="1" applyBorder="1" applyAlignment="1">
      <alignment horizontal="center"/>
    </xf>
    <xf numFmtId="164" fontId="0" fillId="0" borderId="0" xfId="1" applyNumberFormat="1" applyFont="1" applyFill="1" applyAlignment="1">
      <alignment horizontal="center"/>
    </xf>
    <xf numFmtId="3" fontId="0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49" fontId="2" fillId="0" borderId="0" xfId="1" applyNumberFormat="1" applyFont="1" applyFill="1" applyAlignment="1">
      <alignment horizontal="center"/>
    </xf>
    <xf numFmtId="20" fontId="0" fillId="0" borderId="0" xfId="0" applyNumberFormat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0" xfId="0"/>
    <xf numFmtId="164" fontId="0" fillId="0" borderId="0" xfId="1" applyNumberFormat="1" applyFont="1" applyFill="1" applyAlignment="1">
      <alignment horizontal="center"/>
    </xf>
    <xf numFmtId="49" fontId="0" fillId="0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0" xfId="0" applyFill="1"/>
    <xf numFmtId="46" fontId="0" fillId="0" borderId="1" xfId="1" applyNumberFormat="1" applyFont="1" applyFill="1" applyBorder="1" applyAlignment="1">
      <alignment horizontal="center"/>
    </xf>
    <xf numFmtId="166" fontId="8" fillId="0" borderId="1" xfId="1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20" fontId="2" fillId="0" borderId="0" xfId="0" applyNumberFormat="1" applyFont="1" applyAlignment="1">
      <alignment horizontal="center"/>
    </xf>
    <xf numFmtId="0" fontId="3" fillId="0" borderId="3" xfId="0" applyFont="1" applyFill="1" applyBorder="1" applyAlignment="1">
      <alignment horizontal="center"/>
    </xf>
    <xf numFmtId="20" fontId="0" fillId="0" borderId="0" xfId="0" applyNumberFormat="1" applyFont="1" applyAlignment="1">
      <alignment horizontal="center"/>
    </xf>
    <xf numFmtId="0" fontId="0" fillId="0" borderId="0" xfId="0"/>
    <xf numFmtId="164" fontId="0" fillId="0" borderId="0" xfId="1" applyNumberFormat="1" applyFont="1" applyFill="1" applyAlignment="1">
      <alignment horizontal="center"/>
    </xf>
    <xf numFmtId="3" fontId="0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49" fontId="2" fillId="0" borderId="0" xfId="1" applyNumberFormat="1" applyFont="1" applyFill="1" applyAlignment="1">
      <alignment horizontal="center"/>
    </xf>
    <xf numFmtId="20" fontId="0" fillId="0" borderId="0" xfId="0" applyNumberFormat="1" applyAlignment="1">
      <alignment horizontal="center"/>
    </xf>
    <xf numFmtId="0" fontId="3" fillId="0" borderId="3" xfId="0" applyFont="1" applyFill="1" applyBorder="1" applyAlignment="1">
      <alignment horizontal="center"/>
    </xf>
    <xf numFmtId="164" fontId="0" fillId="0" borderId="0" xfId="1" applyNumberFormat="1" applyFont="1" applyFill="1" applyAlignment="1">
      <alignment horizontal="center"/>
    </xf>
    <xf numFmtId="49" fontId="0" fillId="0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46" fontId="0" fillId="0" borderId="1" xfId="1" applyNumberFormat="1" applyFont="1" applyFill="1" applyBorder="1" applyAlignment="1">
      <alignment horizontal="center"/>
    </xf>
    <xf numFmtId="166" fontId="8" fillId="0" borderId="1" xfId="1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0" xfId="0" applyFill="1"/>
    <xf numFmtId="46" fontId="0" fillId="0" borderId="1" xfId="1" applyNumberFormat="1" applyFont="1" applyFill="1" applyBorder="1" applyAlignment="1">
      <alignment horizontal="center"/>
    </xf>
    <xf numFmtId="166" fontId="8" fillId="0" borderId="1" xfId="1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3" fontId="0" fillId="0" borderId="1" xfId="1" applyNumberFormat="1" applyFont="1" applyFill="1" applyBorder="1" applyAlignment="1">
      <alignment horizontal="center"/>
    </xf>
    <xf numFmtId="49" fontId="0" fillId="0" borderId="1" xfId="1" applyNumberFormat="1" applyFont="1" applyFill="1" applyBorder="1" applyAlignment="1">
      <alignment horizontal="center"/>
    </xf>
    <xf numFmtId="0" fontId="0" fillId="0" borderId="0" xfId="0" applyFill="1"/>
    <xf numFmtId="3" fontId="0" fillId="0" borderId="0" xfId="1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0" xfId="0" applyFont="1" applyFill="1"/>
    <xf numFmtId="0" fontId="4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3" fontId="0" fillId="0" borderId="0" xfId="1" applyNumberFormat="1" applyFont="1" applyFill="1" applyAlignment="1">
      <alignment horizontal="center"/>
    </xf>
    <xf numFmtId="0" fontId="0" fillId="0" borderId="0" xfId="0"/>
    <xf numFmtId="164" fontId="0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20" fontId="2" fillId="0" borderId="0" xfId="0" applyNumberFormat="1" applyFont="1" applyAlignment="1">
      <alignment horizontal="center"/>
    </xf>
    <xf numFmtId="0" fontId="3" fillId="0" borderId="3" xfId="0" applyFont="1" applyFill="1" applyBorder="1" applyAlignment="1">
      <alignment horizontal="center"/>
    </xf>
    <xf numFmtId="20" fontId="0" fillId="0" borderId="0" xfId="0" applyNumberFormat="1" applyFont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/>
    <xf numFmtId="164" fontId="0" fillId="0" borderId="0" xfId="1" applyNumberFormat="1" applyFont="1" applyFill="1" applyAlignment="1">
      <alignment horizontal="center"/>
    </xf>
    <xf numFmtId="3" fontId="0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20" fontId="0" fillId="0" borderId="0" xfId="0" applyNumberFormat="1" applyAlignment="1">
      <alignment horizontal="center"/>
    </xf>
    <xf numFmtId="20" fontId="2" fillId="0" borderId="0" xfId="0" applyNumberFormat="1" applyFont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0" xfId="0" applyFont="1" applyFill="1"/>
    <xf numFmtId="0" fontId="4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0" fillId="0" borderId="0" xfId="1" applyNumberFormat="1" applyFont="1" applyFill="1" applyAlignment="1">
      <alignment horizontal="center"/>
    </xf>
    <xf numFmtId="49" fontId="0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49" fontId="2" fillId="0" borderId="0" xfId="1" applyNumberFormat="1" applyFont="1" applyFill="1" applyAlignment="1">
      <alignment horizontal="center"/>
    </xf>
    <xf numFmtId="0" fontId="0" fillId="0" borderId="0" xfId="0"/>
    <xf numFmtId="164" fontId="0" fillId="0" borderId="0" xfId="1" applyNumberFormat="1" applyFont="1" applyFill="1" applyAlignment="1">
      <alignment horizontal="center"/>
    </xf>
    <xf numFmtId="49" fontId="0" fillId="0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0" xfId="0" applyFont="1" applyFill="1"/>
    <xf numFmtId="0" fontId="4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0" fillId="0" borderId="0" xfId="1" applyNumberFormat="1" applyFont="1" applyFill="1" applyAlignment="1">
      <alignment horizontal="center"/>
    </xf>
    <xf numFmtId="3" fontId="0" fillId="0" borderId="0" xfId="1" applyNumberFormat="1" applyFont="1" applyFill="1" applyAlignment="1">
      <alignment horizontal="center"/>
    </xf>
    <xf numFmtId="49" fontId="0" fillId="0" borderId="0" xfId="1" applyNumberFormat="1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6" fontId="0" fillId="0" borderId="0" xfId="1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166" fontId="2" fillId="0" borderId="0" xfId="1" applyNumberFormat="1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8" fontId="2" fillId="0" borderId="0" xfId="1" applyNumberFormat="1" applyFont="1" applyFill="1" applyAlignment="1">
      <alignment horizontal="center"/>
    </xf>
    <xf numFmtId="168" fontId="0" fillId="0" borderId="0" xfId="1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0" fontId="2" fillId="0" borderId="0" xfId="1" applyNumberFormat="1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1" xfId="1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1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6" fontId="1" fillId="0" borderId="0" xfId="1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5" fillId="0" borderId="0" xfId="0" applyFont="1" applyFill="1" applyAlignment="1">
      <alignment horizontal="left" indent="4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indent="4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0" fontId="17" fillId="0" borderId="7" xfId="31" applyNumberFormat="1" applyFont="1" applyBorder="1" applyAlignment="1">
      <alignment horizontal="right" wrapText="1"/>
    </xf>
    <xf numFmtId="0" fontId="3" fillId="2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32">
    <cellStyle name="Comma 2" xfId="2" xr:uid="{00000000-0005-0000-0000-000001000000}"/>
    <cellStyle name="Comma 2 2" xfId="8" xr:uid="{00000000-0005-0000-0000-000002000000}"/>
    <cellStyle name="Comma 2 3" xfId="9" xr:uid="{00000000-0005-0000-0000-000003000000}"/>
    <cellStyle name="Comma 2 4" xfId="10" xr:uid="{00000000-0005-0000-0000-000004000000}"/>
    <cellStyle name="Comma 3" xfId="3" xr:uid="{00000000-0005-0000-0000-000005000000}"/>
    <cellStyle name="Comma 4" xfId="11" xr:uid="{00000000-0005-0000-0000-000006000000}"/>
    <cellStyle name="Currency 2" xfId="12" xr:uid="{00000000-0005-0000-0000-000007000000}"/>
    <cellStyle name="Currency 2 2" xfId="13" xr:uid="{00000000-0005-0000-0000-000008000000}"/>
    <cellStyle name="Currency 2 3" xfId="14" xr:uid="{00000000-0005-0000-0000-000009000000}"/>
    <cellStyle name="Currency 2 4" xfId="15" xr:uid="{00000000-0005-0000-0000-00000A000000}"/>
    <cellStyle name="Normal" xfId="0" builtinId="0"/>
    <cellStyle name="Normal 2" xfId="4" xr:uid="{00000000-0005-0000-0000-00000D000000}"/>
    <cellStyle name="Normal 2 2" xfId="16" xr:uid="{00000000-0005-0000-0000-00000E000000}"/>
    <cellStyle name="Normal 2 2 2" xfId="17" xr:uid="{00000000-0005-0000-0000-00000F000000}"/>
    <cellStyle name="Normal 2 2 2 2" xfId="18" xr:uid="{00000000-0005-0000-0000-000010000000}"/>
    <cellStyle name="Normal 2 2 3" xfId="19" xr:uid="{00000000-0005-0000-0000-000011000000}"/>
    <cellStyle name="Normal 2 2 4" xfId="20" xr:uid="{00000000-0005-0000-0000-000012000000}"/>
    <cellStyle name="Normal 2 3" xfId="21" xr:uid="{00000000-0005-0000-0000-000013000000}"/>
    <cellStyle name="Normal 3" xfId="5" xr:uid="{00000000-0005-0000-0000-000014000000}"/>
    <cellStyle name="Normal 3 2" xfId="6" xr:uid="{00000000-0005-0000-0000-000015000000}"/>
    <cellStyle name="Normal 3 2 2" xfId="22" xr:uid="{00000000-0005-0000-0000-000016000000}"/>
    <cellStyle name="Normal 3 3" xfId="23" xr:uid="{00000000-0005-0000-0000-000017000000}"/>
    <cellStyle name="Normal 4" xfId="24" xr:uid="{00000000-0005-0000-0000-000018000000}"/>
    <cellStyle name="Normal 4 2" xfId="25" xr:uid="{00000000-0005-0000-0000-000019000000}"/>
    <cellStyle name="Normal 5" xfId="26" xr:uid="{00000000-0005-0000-0000-00001A000000}"/>
    <cellStyle name="Normal_Sheet1" xfId="31" xr:uid="{919F41D8-D263-40A1-9713-0F7D13A435D3}"/>
    <cellStyle name="Percent" xfId="1" builtinId="5"/>
    <cellStyle name="Percent 2" xfId="27" xr:uid="{00000000-0005-0000-0000-00001C000000}"/>
    <cellStyle name="Percent 2 2" xfId="28" xr:uid="{00000000-0005-0000-0000-00001D000000}"/>
    <cellStyle name="Percent 3" xfId="29" xr:uid="{00000000-0005-0000-0000-00001E000000}"/>
    <cellStyle name="Percent 4" xfId="30" xr:uid="{00000000-0005-0000-0000-00001F000000}"/>
    <cellStyle name="Percent 9" xfId="7" xr:uid="{00000000-0005-0000-0000-000020000000}"/>
  </cellStyles>
  <dxfs count="0"/>
  <tableStyles count="0" defaultTableStyle="TableStyleMedium2" defaultPivotStyle="PivotStyleLight16"/>
  <colors>
    <mruColors>
      <color rgb="FFA16600"/>
      <color rgb="FF458600"/>
      <color rgb="FF2375DB"/>
      <color rgb="FF71588F"/>
      <color rgb="FF747474"/>
      <color rgb="FF01819C"/>
      <color rgb="FF4F81B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</a:rPr>
              <a:t>Cumulative Customer Load and # of Events of the DR Programs</a:t>
            </a:r>
            <a:endParaRPr lang="en-US" sz="12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O</a:t>
            </a:r>
            <a:r>
              <a:rPr lang="en-US" sz="1200" b="1" i="0" u="none" strike="noStrike" baseline="0">
                <a:effectLst/>
              </a:rPr>
              <a:t>‘</a:t>
            </a: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ahu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Quarterly Cumulative (8 Rolling Quarters)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101669300864604"/>
          <c:y val="0.23846195701941467"/>
          <c:w val="0.79300399448983117"/>
          <c:h val="0.57839931918814069"/>
        </c:manualLayout>
      </c:layout>
      <c:lineChart>
        <c:grouping val="standard"/>
        <c:varyColors val="0"/>
        <c:ser>
          <c:idx val="1"/>
          <c:order val="0"/>
          <c:tx>
            <c:strRef>
              <c:f>'Demand Response'!$B$83</c:f>
              <c:strCache>
                <c:ptCount val="1"/>
                <c:pt idx="0">
                  <c:v>DR Customer Load (MW)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noFill/>
              </a:ln>
            </c:spPr>
          </c:marker>
          <c:cat>
            <c:strRef>
              <c:f>'Demand Response'!D_qtr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'Demand Response'!D_DR_Customer_Load__MW_</c:f>
              <c:numCache>
                <c:formatCode>0.0</c:formatCode>
                <c:ptCount val="8"/>
                <c:pt idx="0">
                  <c:v>31</c:v>
                </c:pt>
                <c:pt idx="1">
                  <c:v>31.593999999999998</c:v>
                </c:pt>
                <c:pt idx="2">
                  <c:v>33.85</c:v>
                </c:pt>
                <c:pt idx="3">
                  <c:v>36.51</c:v>
                </c:pt>
                <c:pt idx="4">
                  <c:v>32.822029999999991</c:v>
                </c:pt>
                <c:pt idx="5">
                  <c:v>33.57</c:v>
                </c:pt>
                <c:pt idx="6">
                  <c:v>34.39</c:v>
                </c:pt>
                <c:pt idx="7">
                  <c:v>38.061396404999996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CF-45E6-AAFF-F8AABCFEC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93248"/>
        <c:axId val="131095168"/>
      </c:lineChart>
      <c:lineChart>
        <c:grouping val="standard"/>
        <c:varyColors val="0"/>
        <c:ser>
          <c:idx val="2"/>
          <c:order val="1"/>
          <c:tx>
            <c:strRef>
              <c:f>'Demand Response'!$B$90</c:f>
              <c:strCache>
                <c:ptCount val="1"/>
                <c:pt idx="0">
                  <c:v>Number of Events</c:v>
                </c:pt>
              </c:strCache>
            </c:strRef>
          </c:tx>
          <c:spPr>
            <a:ln>
              <a:solidFill>
                <a:srgbClr val="FFC000"/>
              </a:solidFill>
              <a:prstDash val="dash"/>
            </a:ln>
          </c:spPr>
          <c:marker>
            <c:symbol val="triangle"/>
            <c:size val="7"/>
            <c:spPr>
              <a:solidFill>
                <a:srgbClr val="FFC000"/>
              </a:solidFill>
              <a:ln>
                <a:noFill/>
              </a:ln>
            </c:spPr>
          </c:marker>
          <c:cat>
            <c:strRef>
              <c:f>'Demand Response'!D_qtr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'Demand Response'!D_Number_of_Events</c:f>
              <c:numCache>
                <c:formatCode>General</c:formatCode>
                <c:ptCount val="8"/>
                <c:pt idx="0">
                  <c:v>44</c:v>
                </c:pt>
                <c:pt idx="1">
                  <c:v>23</c:v>
                </c:pt>
                <c:pt idx="2">
                  <c:v>39</c:v>
                </c:pt>
                <c:pt idx="3">
                  <c:v>75</c:v>
                </c:pt>
                <c:pt idx="4">
                  <c:v>72</c:v>
                </c:pt>
                <c:pt idx="5">
                  <c:v>51</c:v>
                </c:pt>
                <c:pt idx="6">
                  <c:v>55</c:v>
                </c:pt>
                <c:pt idx="7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CF-45E6-AAFF-F8AABCFEC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03360"/>
        <c:axId val="131101440"/>
      </c:lineChart>
      <c:catAx>
        <c:axId val="13109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1095168"/>
        <c:crosses val="autoZero"/>
        <c:auto val="1"/>
        <c:lblAlgn val="ctr"/>
        <c:lblOffset val="100"/>
        <c:noMultiLvlLbl val="0"/>
      </c:catAx>
      <c:valAx>
        <c:axId val="131095168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DR Customer Load (MW)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500356719198258E-2"/>
              <c:y val="0.3407158299303387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1093248"/>
        <c:crosses val="autoZero"/>
        <c:crossBetween val="between"/>
        <c:majorUnit val="10"/>
      </c:valAx>
      <c:valAx>
        <c:axId val="131101440"/>
        <c:scaling>
          <c:orientation val="minMax"/>
          <c:max val="8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Number of Events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1103360"/>
        <c:crosses val="max"/>
        <c:crossBetween val="between"/>
        <c:majorUnit val="10"/>
      </c:valAx>
      <c:catAx>
        <c:axId val="131103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1101440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Cumulative Customer Load and # of Events of the DR Programs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Maui</a:t>
            </a: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County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Quarterly Cumulative (8 Rolling Quarters)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3364836499632403E-2"/>
          <c:y val="0.21863011567998444"/>
          <c:w val="0.80834815002963334"/>
          <c:h val="0.58453377609103274"/>
        </c:manualLayout>
      </c:layout>
      <c:lineChart>
        <c:grouping val="standard"/>
        <c:varyColors val="0"/>
        <c:ser>
          <c:idx val="1"/>
          <c:order val="0"/>
          <c:tx>
            <c:strRef>
              <c:f>'Demand Response'!$B$139</c:f>
              <c:strCache>
                <c:ptCount val="1"/>
                <c:pt idx="0">
                  <c:v>DR Customer Load (MW)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pPr>
              <a:solidFill>
                <a:schemeClr val="accent3"/>
              </a:solidFill>
              <a:ln>
                <a:noFill/>
              </a:ln>
            </c:spPr>
          </c:marker>
          <c:cat>
            <c:strRef>
              <c:f>'Demand Response'!F_qtr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'Demand Response'!F_DR_Customer_Load__MW_</c:f>
              <c:numCache>
                <c:formatCode>#,##0.0</c:formatCode>
                <c:ptCount val="8"/>
                <c:pt idx="0">
                  <c:v>5.21</c:v>
                </c:pt>
                <c:pt idx="1">
                  <c:v>4.8769999999999998</c:v>
                </c:pt>
                <c:pt idx="2">
                  <c:v>5.4039999999999999</c:v>
                </c:pt>
                <c:pt idx="3">
                  <c:v>5.4</c:v>
                </c:pt>
                <c:pt idx="4">
                  <c:v>5.2567700000000004</c:v>
                </c:pt>
                <c:pt idx="5">
                  <c:v>5.0599999999999996</c:v>
                </c:pt>
                <c:pt idx="6">
                  <c:v>4.96</c:v>
                </c:pt>
                <c:pt idx="7">
                  <c:v>5.0398299999999994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CF-49A2-8798-DD6A50AE2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524928"/>
        <c:axId val="136526848"/>
      </c:lineChart>
      <c:lineChart>
        <c:grouping val="standard"/>
        <c:varyColors val="0"/>
        <c:ser>
          <c:idx val="2"/>
          <c:order val="1"/>
          <c:tx>
            <c:strRef>
              <c:f>'Demand Response'!$B$144</c:f>
              <c:strCache>
                <c:ptCount val="1"/>
                <c:pt idx="0">
                  <c:v>Number of Events</c:v>
                </c:pt>
              </c:strCache>
            </c:strRef>
          </c:tx>
          <c:spPr>
            <a:ln>
              <a:solidFill>
                <a:srgbClr val="FFC000"/>
              </a:solidFill>
              <a:prstDash val="dash"/>
            </a:ln>
          </c:spPr>
          <c:marker>
            <c:symbol val="triangle"/>
            <c:size val="7"/>
            <c:spPr>
              <a:solidFill>
                <a:srgbClr val="FFC000"/>
              </a:solidFill>
              <a:ln>
                <a:noFill/>
              </a:ln>
            </c:spPr>
          </c:marker>
          <c:cat>
            <c:strRef>
              <c:f>'Demand Response'!F_qtr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'Demand Response'!F_Number_of_Events</c:f>
              <c:numCache>
                <c:formatCode>#,##0</c:formatCode>
                <c:ptCount val="8"/>
                <c:pt idx="0">
                  <c:v>5</c:v>
                </c:pt>
                <c:pt idx="1">
                  <c:v>24</c:v>
                </c:pt>
                <c:pt idx="2">
                  <c:v>52</c:v>
                </c:pt>
                <c:pt idx="3">
                  <c:v>0</c:v>
                </c:pt>
                <c:pt idx="4">
                  <c:v>48</c:v>
                </c:pt>
                <c:pt idx="5">
                  <c:v>46</c:v>
                </c:pt>
                <c:pt idx="6">
                  <c:v>25</c:v>
                </c:pt>
                <c:pt idx="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CF-49A2-8798-DD6A50AE2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530944"/>
        <c:axId val="136529024"/>
      </c:lineChart>
      <c:catAx>
        <c:axId val="13652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6526848"/>
        <c:crosses val="autoZero"/>
        <c:auto val="1"/>
        <c:lblAlgn val="ctr"/>
        <c:lblOffset val="100"/>
        <c:noMultiLvlLbl val="0"/>
      </c:catAx>
      <c:valAx>
        <c:axId val="136526848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DR Customer Load (MW)</a:t>
                </a:r>
                <a:endParaRPr lang="en-US"/>
              </a:p>
            </c:rich>
          </c:tx>
          <c:overlay val="0"/>
        </c:title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6524928"/>
        <c:crosses val="autoZero"/>
        <c:crossBetween val="between"/>
      </c:valAx>
      <c:valAx>
        <c:axId val="136529024"/>
        <c:scaling>
          <c:orientation val="minMax"/>
          <c:max val="6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Number of Events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36530944"/>
        <c:crosses val="max"/>
        <c:crossBetween val="between"/>
        <c:majorUnit val="10"/>
        <c:minorUnit val="5"/>
      </c:valAx>
      <c:catAx>
        <c:axId val="136530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6529024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Cumulative Customer Load and # of Events of the DR Programs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Hawai</a:t>
            </a:r>
            <a:r>
              <a:rPr lang="en-US" sz="1200" b="1" i="0" u="none" strike="noStrike" baseline="0">
                <a:effectLst/>
              </a:rPr>
              <a:t>‘</a:t>
            </a: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i Island</a:t>
            </a:r>
            <a:endParaRPr lang="en-US" sz="1200" baseline="0"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Quarterly Cumulative (8 Rolling Quarters)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202140345369653"/>
          <c:y val="0.21533793461002559"/>
          <c:w val="0.78652928723094384"/>
          <c:h val="0.56522325626675174"/>
        </c:manualLayout>
      </c:layout>
      <c:lineChart>
        <c:grouping val="standard"/>
        <c:varyColors val="0"/>
        <c:ser>
          <c:idx val="1"/>
          <c:order val="0"/>
          <c:tx>
            <c:strRef>
              <c:f>'Demand Response'!$B$202</c:f>
              <c:strCache>
                <c:ptCount val="1"/>
                <c:pt idx="0">
                  <c:v>DR Customer Load (MW)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'Demand Response'!H_qtr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'Demand Response'!H_DR_Customer_Load__MW_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 formatCode="#,##0.0">
                  <c:v>3.6284999999999998E-2</c:v>
                </c:pt>
                <c:pt idx="3" formatCode="#,##0.0">
                  <c:v>0.24578</c:v>
                </c:pt>
                <c:pt idx="4" formatCode="#,##0.0">
                  <c:v>13.332990000000001</c:v>
                </c:pt>
                <c:pt idx="5" formatCode="#,##0.0">
                  <c:v>1.02</c:v>
                </c:pt>
                <c:pt idx="6" formatCode="#,##0.0">
                  <c:v>1.0042900000000001</c:v>
                </c:pt>
                <c:pt idx="7" formatCode="#,##0.0">
                  <c:v>1.3241900000000002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35-4B60-9FBB-A7CB8D5CE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558080"/>
        <c:axId val="136560000"/>
      </c:lineChart>
      <c:lineChart>
        <c:grouping val="standard"/>
        <c:varyColors val="0"/>
        <c:ser>
          <c:idx val="0"/>
          <c:order val="1"/>
          <c:tx>
            <c:strRef>
              <c:f>'Demand Response'!$B$206</c:f>
              <c:strCache>
                <c:ptCount val="1"/>
                <c:pt idx="0">
                  <c:v>Number of Events</c:v>
                </c:pt>
              </c:strCache>
            </c:strRef>
          </c:tx>
          <c:marker>
            <c:symbol val="none"/>
          </c:marker>
          <c:cat>
            <c:strRef>
              <c:f>'Demand Response'!H_qtr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'Demand Response'!H_Number_of_Events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</c:v>
                </c:pt>
                <c:pt idx="5">
                  <c:v>43</c:v>
                </c:pt>
                <c:pt idx="6">
                  <c:v>41</c:v>
                </c:pt>
                <c:pt idx="7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52-49E0-BA9D-706E11606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968568"/>
        <c:axId val="900974144"/>
      </c:lineChart>
      <c:catAx>
        <c:axId val="13655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6560000"/>
        <c:crosses val="autoZero"/>
        <c:auto val="1"/>
        <c:lblAlgn val="ctr"/>
        <c:lblOffset val="100"/>
        <c:noMultiLvlLbl val="0"/>
      </c:catAx>
      <c:valAx>
        <c:axId val="136560000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DR Customer Load (MW)</a:t>
                </a:r>
                <a:endParaRPr lang="en-US"/>
              </a:p>
            </c:rich>
          </c:tx>
          <c:overlay val="0"/>
        </c:title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6558080"/>
        <c:crosses val="autoZero"/>
        <c:crossBetween val="between"/>
        <c:majorUnit val="1"/>
      </c:valAx>
      <c:valAx>
        <c:axId val="900974144"/>
        <c:scaling>
          <c:orientation val="minMax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Events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900968568"/>
        <c:crosses val="max"/>
        <c:crossBetween val="between"/>
      </c:valAx>
      <c:catAx>
        <c:axId val="900968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00974144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Cumulative</a:t>
            </a: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C</a:t>
            </a: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ustomer</a:t>
            </a: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Load </a:t>
            </a: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and #</a:t>
            </a: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of Events of </a:t>
            </a: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the DR Programs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Hawaiian Electric</a:t>
            </a:r>
            <a:endParaRPr lang="en-US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Annual Cumulative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148793181827998E-2"/>
          <c:y val="0.2593686315526349"/>
          <c:w val="0.81302800182677371"/>
          <c:h val="0.57614926571492497"/>
        </c:manualLayout>
      </c:layout>
      <c:lineChart>
        <c:grouping val="standard"/>
        <c:varyColors val="0"/>
        <c:ser>
          <c:idx val="1"/>
          <c:order val="0"/>
          <c:tx>
            <c:strRef>
              <c:f>'Demand Response'!$B$4</c:f>
              <c:strCache>
                <c:ptCount val="1"/>
                <c:pt idx="0">
                  <c:v>DR Customer Load (MW)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pPr>
              <a:solidFill>
                <a:schemeClr val="accent4"/>
              </a:solidFill>
              <a:ln>
                <a:noFill/>
              </a:ln>
            </c:spPr>
          </c:marker>
          <c:cat>
            <c:numRef>
              <c:f>'Demand Response'!A_ann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'Demand Response'!A_DR_Customer_Load__MW_</c:f>
              <c:numCache>
                <c:formatCode>#,##0.0</c:formatCode>
                <c:ptCount val="10"/>
                <c:pt idx="0">
                  <c:v>34.6</c:v>
                </c:pt>
                <c:pt idx="1">
                  <c:v>34.6</c:v>
                </c:pt>
                <c:pt idx="2">
                  <c:v>33.5</c:v>
                </c:pt>
                <c:pt idx="3">
                  <c:v>32.6</c:v>
                </c:pt>
                <c:pt idx="4">
                  <c:v>31.7</c:v>
                </c:pt>
                <c:pt idx="5">
                  <c:v>34.799999999999997</c:v>
                </c:pt>
                <c:pt idx="6">
                  <c:v>34.699999999999996</c:v>
                </c:pt>
                <c:pt idx="7">
                  <c:v>35.859999999999992</c:v>
                </c:pt>
                <c:pt idx="8">
                  <c:v>42.15578</c:v>
                </c:pt>
                <c:pt idx="9">
                  <c:v>44.425416405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83-4B6B-A473-F6B40ADBB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69888"/>
        <c:axId val="138080256"/>
      </c:lineChart>
      <c:lineChart>
        <c:grouping val="standard"/>
        <c:varyColors val="0"/>
        <c:ser>
          <c:idx val="2"/>
          <c:order val="1"/>
          <c:tx>
            <c:strRef>
              <c:f>'Demand Response'!$B$5</c:f>
              <c:strCache>
                <c:ptCount val="1"/>
                <c:pt idx="0">
                  <c:v>Number of Events</c:v>
                </c:pt>
              </c:strCache>
            </c:strRef>
          </c:tx>
          <c:spPr>
            <a:ln>
              <a:solidFill>
                <a:srgbClr val="FFC000"/>
              </a:solidFill>
              <a:prstDash val="dash"/>
            </a:ln>
          </c:spPr>
          <c:marker>
            <c:symbol val="triangle"/>
            <c:size val="7"/>
            <c:spPr>
              <a:solidFill>
                <a:srgbClr val="FFC000"/>
              </a:solidFill>
              <a:ln>
                <a:noFill/>
              </a:ln>
            </c:spPr>
          </c:marker>
          <c:cat>
            <c:numRef>
              <c:f>'Demand Response'!A_ann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'Demand Response'!A_Number_of_Events</c:f>
              <c:numCache>
                <c:formatCode>#,##0</c:formatCode>
                <c:ptCount val="10"/>
                <c:pt idx="0">
                  <c:v>154</c:v>
                </c:pt>
                <c:pt idx="1">
                  <c:v>126</c:v>
                </c:pt>
                <c:pt idx="2">
                  <c:v>71</c:v>
                </c:pt>
                <c:pt idx="3">
                  <c:v>88</c:v>
                </c:pt>
                <c:pt idx="4">
                  <c:v>106</c:v>
                </c:pt>
                <c:pt idx="5">
                  <c:v>85</c:v>
                </c:pt>
                <c:pt idx="6">
                  <c:v>57</c:v>
                </c:pt>
                <c:pt idx="7">
                  <c:v>158.30000000000001</c:v>
                </c:pt>
                <c:pt idx="8">
                  <c:v>182.65899999999999</c:v>
                </c:pt>
                <c:pt idx="9">
                  <c:v>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83-4B6B-A473-F6B40ADBB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84352"/>
        <c:axId val="138082176"/>
      </c:lineChart>
      <c:catAx>
        <c:axId val="13806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8080256"/>
        <c:crosses val="autoZero"/>
        <c:auto val="1"/>
        <c:lblAlgn val="ctr"/>
        <c:lblOffset val="100"/>
        <c:noMultiLvlLbl val="0"/>
      </c:catAx>
      <c:valAx>
        <c:axId val="138080256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DR Customer Load (MW)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6880268094116149E-2"/>
              <c:y val="0.27615387030898741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8069888"/>
        <c:crosses val="autoZero"/>
        <c:crossBetween val="between"/>
      </c:valAx>
      <c:valAx>
        <c:axId val="13808217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Events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38084352"/>
        <c:crosses val="max"/>
        <c:crossBetween val="between"/>
      </c:valAx>
      <c:catAx>
        <c:axId val="138084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808217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Cumulative Customer Load and # of Events of the DR Programs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O</a:t>
            </a:r>
            <a:r>
              <a:rPr lang="en-US" sz="1200" b="1" i="0" u="none" strike="noStrike" baseline="0">
                <a:effectLst/>
              </a:rPr>
              <a:t>‘</a:t>
            </a: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ahu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Annual Cumulative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9008307673197942E-2"/>
          <c:y val="0.19787939463178811"/>
          <c:w val="0.82993830573937477"/>
          <c:h val="0.60207752304293982"/>
        </c:manualLayout>
      </c:layout>
      <c:lineChart>
        <c:grouping val="standard"/>
        <c:varyColors val="0"/>
        <c:ser>
          <c:idx val="1"/>
          <c:order val="0"/>
          <c:tx>
            <c:strRef>
              <c:f>'Demand Response'!$B$55</c:f>
              <c:strCache>
                <c:ptCount val="1"/>
                <c:pt idx="0">
                  <c:v>DR Customer Load (MW)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noFill/>
              </a:ln>
            </c:spPr>
          </c:marker>
          <c:cat>
            <c:numRef>
              <c:f>'Demand Response'!C_ann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'Demand Response'!C_DR_Customer_Load__MW_</c:f>
              <c:numCache>
                <c:formatCode>#,##0.0</c:formatCode>
                <c:ptCount val="10"/>
                <c:pt idx="0">
                  <c:v>34.4</c:v>
                </c:pt>
                <c:pt idx="1">
                  <c:v>34.4</c:v>
                </c:pt>
                <c:pt idx="2">
                  <c:v>33.299999999999997</c:v>
                </c:pt>
                <c:pt idx="3">
                  <c:v>32.4</c:v>
                </c:pt>
                <c:pt idx="4">
                  <c:v>31.699999999999996</c:v>
                </c:pt>
                <c:pt idx="5">
                  <c:v>29.900000000000002</c:v>
                </c:pt>
                <c:pt idx="6">
                  <c:v>30.099999999999998</c:v>
                </c:pt>
                <c:pt idx="7">
                  <c:v>30.649999999999995</c:v>
                </c:pt>
                <c:pt idx="8">
                  <c:v>36.51</c:v>
                </c:pt>
                <c:pt idx="9">
                  <c:v>38.061396404999996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5A-4C43-9E59-BF5A83EB4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25312"/>
        <c:axId val="138127232"/>
      </c:lineChart>
      <c:lineChart>
        <c:grouping val="standard"/>
        <c:varyColors val="0"/>
        <c:ser>
          <c:idx val="2"/>
          <c:order val="1"/>
          <c:tx>
            <c:strRef>
              <c:f>'Demand Response'!$B$62</c:f>
              <c:strCache>
                <c:ptCount val="1"/>
                <c:pt idx="0">
                  <c:v>Number of Events</c:v>
                </c:pt>
              </c:strCache>
            </c:strRef>
          </c:tx>
          <c:spPr>
            <a:ln>
              <a:solidFill>
                <a:srgbClr val="FFC000"/>
              </a:solidFill>
              <a:prstDash val="dash"/>
            </a:ln>
          </c:spPr>
          <c:marker>
            <c:symbol val="triangle"/>
            <c:size val="7"/>
            <c:spPr>
              <a:solidFill>
                <a:srgbClr val="FFC000"/>
              </a:solidFill>
              <a:ln>
                <a:noFill/>
              </a:ln>
            </c:spPr>
          </c:marker>
          <c:cat>
            <c:numRef>
              <c:f>'Demand Response'!C_ann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'Demand Response'!C_Number_of_Events</c:f>
              <c:numCache>
                <c:formatCode>#,##0</c:formatCode>
                <c:ptCount val="10"/>
                <c:pt idx="0">
                  <c:v>123</c:v>
                </c:pt>
                <c:pt idx="1">
                  <c:v>107</c:v>
                </c:pt>
                <c:pt idx="2">
                  <c:v>60</c:v>
                </c:pt>
                <c:pt idx="3">
                  <c:v>70</c:v>
                </c:pt>
                <c:pt idx="4">
                  <c:v>106</c:v>
                </c:pt>
                <c:pt idx="5">
                  <c:v>57</c:v>
                </c:pt>
                <c:pt idx="6">
                  <c:v>56</c:v>
                </c:pt>
                <c:pt idx="7">
                  <c:v>158</c:v>
                </c:pt>
                <c:pt idx="8">
                  <c:v>164</c:v>
                </c:pt>
                <c:pt idx="9">
                  <c:v>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5A-4C43-9E59-BF5A83EB4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35424"/>
        <c:axId val="138133504"/>
      </c:lineChart>
      <c:catAx>
        <c:axId val="13812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8127232"/>
        <c:crosses val="autoZero"/>
        <c:auto val="1"/>
        <c:lblAlgn val="ctr"/>
        <c:lblOffset val="100"/>
        <c:noMultiLvlLbl val="0"/>
      </c:catAx>
      <c:valAx>
        <c:axId val="138127232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DR</a:t>
                </a:r>
                <a:r>
                  <a:rPr lang="en-US" baseline="0"/>
                  <a:t> Customer Load (MW)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645143102141978E-2"/>
              <c:y val="0.2841976649687511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8125312"/>
        <c:crosses val="autoZero"/>
        <c:crossBetween val="between"/>
      </c:valAx>
      <c:valAx>
        <c:axId val="1381335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Number of Events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38135424"/>
        <c:crosses val="max"/>
        <c:crossBetween val="between"/>
      </c:valAx>
      <c:catAx>
        <c:axId val="138135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8133504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Cumulative Customer Load and # of Events of the DR Programs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Maui</a:t>
            </a: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County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Annual Cumulative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6076782927547488E-2"/>
          <c:y val="0.18184240795909482"/>
          <c:w val="0.82440468664211952"/>
          <c:h val="0.61179437978121642"/>
        </c:manualLayout>
      </c:layout>
      <c:lineChart>
        <c:grouping val="standard"/>
        <c:varyColors val="0"/>
        <c:ser>
          <c:idx val="1"/>
          <c:order val="0"/>
          <c:tx>
            <c:strRef>
              <c:f>'Demand Response'!$B$111</c:f>
              <c:strCache>
                <c:ptCount val="1"/>
                <c:pt idx="0">
                  <c:v>DR Customer Load (MW)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pPr>
              <a:solidFill>
                <a:schemeClr val="accent3"/>
              </a:solidFill>
              <a:ln>
                <a:noFill/>
              </a:ln>
            </c:spPr>
          </c:marker>
          <c:cat>
            <c:numRef>
              <c:f>'Demand Response'!E_ann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'Demand Response'!E_DR_Customer_Load__MW_</c:f>
              <c:numCache>
                <c:formatCode>#,##0.0</c:formatCode>
                <c:ptCount val="10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2.8</c:v>
                </c:pt>
                <c:pt idx="5">
                  <c:v>4.9000000000000004</c:v>
                </c:pt>
                <c:pt idx="6">
                  <c:v>4.9000000000000004</c:v>
                </c:pt>
                <c:pt idx="7">
                  <c:v>4.9000000000000004</c:v>
                </c:pt>
                <c:pt idx="8">
                  <c:v>5.4</c:v>
                </c:pt>
                <c:pt idx="9">
                  <c:v>5.0398299999999994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B4-44BC-A1A1-1994CA6F0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79328"/>
        <c:axId val="138181248"/>
      </c:lineChart>
      <c:lineChart>
        <c:grouping val="standard"/>
        <c:varyColors val="0"/>
        <c:ser>
          <c:idx val="2"/>
          <c:order val="1"/>
          <c:tx>
            <c:strRef>
              <c:f>'Demand Response'!$B$116</c:f>
              <c:strCache>
                <c:ptCount val="1"/>
                <c:pt idx="0">
                  <c:v>Number of Events</c:v>
                </c:pt>
              </c:strCache>
            </c:strRef>
          </c:tx>
          <c:spPr>
            <a:ln>
              <a:solidFill>
                <a:srgbClr val="FFC000"/>
              </a:solidFill>
              <a:prstDash val="dash"/>
            </a:ln>
          </c:spPr>
          <c:marker>
            <c:symbol val="triangle"/>
            <c:size val="7"/>
            <c:spPr>
              <a:solidFill>
                <a:srgbClr val="FFC000"/>
              </a:solidFill>
              <a:ln>
                <a:noFill/>
              </a:ln>
            </c:spPr>
          </c:marker>
          <c:cat>
            <c:multiLvlStrRef>
              <c:f>'Demand Response'!$D$52:$O$53</c:f>
              <c:multiLvlStrCache>
                <c:ptCount val="12"/>
                <c:lvl>
                  <c:pt idx="0">
                    <c:v>Annual</c:v>
                  </c:pt>
                  <c:pt idx="1">
                    <c:v>Annual</c:v>
                  </c:pt>
                  <c:pt idx="2">
                    <c:v>Annual</c:v>
                  </c:pt>
                  <c:pt idx="3">
                    <c:v>Annual</c:v>
                  </c:pt>
                  <c:pt idx="4">
                    <c:v>Annual</c:v>
                  </c:pt>
                  <c:pt idx="5">
                    <c:v>Annual</c:v>
                  </c:pt>
                  <c:pt idx="6">
                    <c:v>Annual</c:v>
                  </c:pt>
                  <c:pt idx="7">
                    <c:v>Annual</c:v>
                  </c:pt>
                  <c:pt idx="8">
                    <c:v>Annual</c:v>
                  </c:pt>
                  <c:pt idx="9">
                    <c:v>Annual</c:v>
                  </c:pt>
                  <c:pt idx="10">
                    <c:v>Annual</c:v>
                  </c:pt>
                  <c:pt idx="11">
                    <c:v>Annual</c:v>
                  </c:pt>
                </c:lvl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2016</c:v>
                  </c:pt>
                  <c:pt idx="11">
                    <c:v>2017</c:v>
                  </c:pt>
                </c:lvl>
              </c:multiLvlStrCache>
            </c:multiLvlStrRef>
          </c:cat>
          <c:val>
            <c:numRef>
              <c:f>'Demand Response'!E_Number_of_Events</c:f>
              <c:numCache>
                <c:formatCode>#,##0</c:formatCode>
                <c:ptCount val="10"/>
                <c:pt idx="0">
                  <c:v>31</c:v>
                </c:pt>
                <c:pt idx="1">
                  <c:v>19</c:v>
                </c:pt>
                <c:pt idx="2">
                  <c:v>11</c:v>
                </c:pt>
                <c:pt idx="3">
                  <c:v>18</c:v>
                </c:pt>
                <c:pt idx="4">
                  <c:v>28</c:v>
                </c:pt>
                <c:pt idx="5">
                  <c:v>28</c:v>
                </c:pt>
                <c:pt idx="6">
                  <c:v>1</c:v>
                </c:pt>
                <c:pt idx="7">
                  <c:v>1</c:v>
                </c:pt>
                <c:pt idx="8">
                  <c:v>64</c:v>
                </c:pt>
                <c:pt idx="9">
                  <c:v>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B4-44BC-A1A1-1994CA6F0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89440"/>
        <c:axId val="138187520"/>
      </c:lineChart>
      <c:catAx>
        <c:axId val="13817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8181248"/>
        <c:crosses val="autoZero"/>
        <c:auto val="1"/>
        <c:lblAlgn val="ctr"/>
        <c:lblOffset val="100"/>
        <c:noMultiLvlLbl val="0"/>
      </c:catAx>
      <c:valAx>
        <c:axId val="138181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DR Customer Load (MW)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128495078371819E-2"/>
              <c:y val="0.28651306242477531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8179328"/>
        <c:crosses val="autoZero"/>
        <c:crossBetween val="between"/>
        <c:majorUnit val="0.5"/>
      </c:valAx>
      <c:valAx>
        <c:axId val="1381875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Number of Events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38189440"/>
        <c:crosses val="max"/>
        <c:crossBetween val="between"/>
      </c:valAx>
      <c:catAx>
        <c:axId val="138189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8187520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Cumulative Customer Load and # of Events of the DR Programs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Hawai</a:t>
            </a:r>
            <a:r>
              <a:rPr lang="en-US" sz="1200" b="1" i="0" u="none" strike="noStrike" baseline="0">
                <a:effectLst/>
              </a:rPr>
              <a:t>‘</a:t>
            </a: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i Island</a:t>
            </a:r>
            <a:endParaRPr lang="en-US" sz="1200" baseline="0"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Annual Cumulative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8290124698423539E-2"/>
          <c:y val="0.22473650009816559"/>
          <c:w val="0.81957029956967886"/>
          <c:h val="0.57167144791257063"/>
        </c:manualLayout>
      </c:layout>
      <c:lineChart>
        <c:grouping val="standard"/>
        <c:varyColors val="0"/>
        <c:ser>
          <c:idx val="1"/>
          <c:order val="0"/>
          <c:tx>
            <c:strRef>
              <c:f>'Demand Response'!$B$172</c:f>
              <c:strCache>
                <c:ptCount val="1"/>
                <c:pt idx="0">
                  <c:v>DR Customer Load (MW)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noFill/>
              </a:ln>
            </c:spPr>
          </c:marker>
          <c:cat>
            <c:numRef>
              <c:f>'Demand Response'!G_ann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'Demand Response'!G_DR_Customer_Load__MW_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#,##0.0">
                  <c:v>0.24578</c:v>
                </c:pt>
                <c:pt idx="9" formatCode="#,##0.0">
                  <c:v>1.3241900000000002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FE-4DED-8E89-2E3DF1DD0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32992"/>
        <c:axId val="139339264"/>
      </c:lineChart>
      <c:lineChart>
        <c:grouping val="standard"/>
        <c:varyColors val="0"/>
        <c:ser>
          <c:idx val="2"/>
          <c:order val="1"/>
          <c:tx>
            <c:strRef>
              <c:f>'Demand Response'!$B$176</c:f>
              <c:strCache>
                <c:ptCount val="1"/>
                <c:pt idx="0">
                  <c:v>Number of Events</c:v>
                </c:pt>
              </c:strCache>
            </c:strRef>
          </c:tx>
          <c:spPr>
            <a:ln>
              <a:solidFill>
                <a:schemeClr val="accent2"/>
              </a:solidFill>
              <a:prstDash val="dash"/>
            </a:ln>
          </c:spPr>
          <c:marker>
            <c:symbol val="triangle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cat>
            <c:numRef>
              <c:f>'Demand Response'!G_ann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'Demand Response'!G_Number_of_Events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FE-4DED-8E89-2E3DF1DD0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43360"/>
        <c:axId val="139341184"/>
      </c:lineChart>
      <c:catAx>
        <c:axId val="13933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9339264"/>
        <c:crosses val="autoZero"/>
        <c:auto val="1"/>
        <c:lblAlgn val="ctr"/>
        <c:lblOffset val="100"/>
        <c:noMultiLvlLbl val="0"/>
      </c:catAx>
      <c:valAx>
        <c:axId val="13933926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DR Customer Load (MW)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235548208970153E-2"/>
              <c:y val="0.31621135263638617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9332992"/>
        <c:crosses val="autoZero"/>
        <c:crossBetween val="between"/>
        <c:majorUnit val="0.5"/>
      </c:valAx>
      <c:valAx>
        <c:axId val="139341184"/>
        <c:scaling>
          <c:orientation val="minMax"/>
          <c:max val="15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Number of Events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5837003876093152"/>
              <c:y val="0.3385681598053368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39343360"/>
        <c:crosses val="max"/>
        <c:crossBetween val="between"/>
      </c:valAx>
      <c:catAx>
        <c:axId val="139343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9341184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Cumulative Customer Load and # of Events of the DR Programs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Hawaiian Electric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Quarterly Cumulative (8 Rolling Quarters)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703067120247517"/>
          <c:y val="2.01218507455119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3887641554845802E-2"/>
          <c:y val="0.22192229674994329"/>
          <c:w val="0.80834815002963334"/>
          <c:h val="0.59117042983638701"/>
        </c:manualLayout>
      </c:layout>
      <c:lineChart>
        <c:grouping val="standard"/>
        <c:varyColors val="0"/>
        <c:ser>
          <c:idx val="1"/>
          <c:order val="0"/>
          <c:tx>
            <c:strRef>
              <c:f>'Demand Response'!$B$26</c:f>
              <c:strCache>
                <c:ptCount val="1"/>
                <c:pt idx="0">
                  <c:v>DR Customer Load (MW)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pPr>
              <a:solidFill>
                <a:schemeClr val="accent4"/>
              </a:solidFill>
              <a:ln>
                <a:noFill/>
              </a:ln>
            </c:spPr>
          </c:marker>
          <c:cat>
            <c:strRef>
              <c:f>'Demand Response'!B_qtr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'Demand Response'!B_DR_Customer_Load__MW_</c:f>
              <c:numCache>
                <c:formatCode>#,##0.0</c:formatCode>
                <c:ptCount val="8"/>
                <c:pt idx="0">
                  <c:v>36.21</c:v>
                </c:pt>
                <c:pt idx="1">
                  <c:v>36.470999999999997</c:v>
                </c:pt>
                <c:pt idx="2">
                  <c:v>39.254000000000005</c:v>
                </c:pt>
                <c:pt idx="3">
                  <c:v>42.15578</c:v>
                </c:pt>
                <c:pt idx="4">
                  <c:v>51.411789999999996</c:v>
                </c:pt>
                <c:pt idx="5">
                  <c:v>39.650000000000006</c:v>
                </c:pt>
                <c:pt idx="6">
                  <c:v>40.354289999999999</c:v>
                </c:pt>
                <c:pt idx="7">
                  <c:v>44.425416405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9E-4DAE-86EC-573C807B3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90336"/>
        <c:axId val="139462144"/>
      </c:lineChart>
      <c:lineChart>
        <c:grouping val="standard"/>
        <c:varyColors val="0"/>
        <c:ser>
          <c:idx val="2"/>
          <c:order val="1"/>
          <c:tx>
            <c:strRef>
              <c:f>'Demand Response'!$B$27</c:f>
              <c:strCache>
                <c:ptCount val="1"/>
                <c:pt idx="0">
                  <c:v>Number of Events</c:v>
                </c:pt>
              </c:strCache>
            </c:strRef>
          </c:tx>
          <c:spPr>
            <a:ln>
              <a:solidFill>
                <a:srgbClr val="FFC000"/>
              </a:solidFill>
              <a:prstDash val="dash"/>
            </a:ln>
          </c:spPr>
          <c:marker>
            <c:symbol val="triangle"/>
            <c:size val="7"/>
            <c:spPr>
              <a:solidFill>
                <a:srgbClr val="FFC000"/>
              </a:solidFill>
              <a:ln>
                <a:noFill/>
              </a:ln>
            </c:spPr>
          </c:marker>
          <c:cat>
            <c:strRef>
              <c:f>'Demand Response'!B_qtr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'Demand Response'!B_Number_of_Events</c:f>
              <c:numCache>
                <c:formatCode>#,##0</c:formatCode>
                <c:ptCount val="8"/>
                <c:pt idx="0">
                  <c:v>44.3</c:v>
                </c:pt>
                <c:pt idx="1">
                  <c:v>23.175999999999998</c:v>
                </c:pt>
                <c:pt idx="2">
                  <c:v>39.412999999999997</c:v>
                </c:pt>
                <c:pt idx="3">
                  <c:v>75.77</c:v>
                </c:pt>
                <c:pt idx="4">
                  <c:v>133</c:v>
                </c:pt>
                <c:pt idx="5">
                  <c:v>140</c:v>
                </c:pt>
                <c:pt idx="6">
                  <c:v>121</c:v>
                </c:pt>
                <c:pt idx="7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9E-4DAE-86EC-573C807B3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478528"/>
        <c:axId val="139464064"/>
      </c:lineChart>
      <c:catAx>
        <c:axId val="13939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9462144"/>
        <c:crosses val="autoZero"/>
        <c:auto val="1"/>
        <c:lblAlgn val="ctr"/>
        <c:lblOffset val="100"/>
        <c:noMultiLvlLbl val="0"/>
      </c:catAx>
      <c:valAx>
        <c:axId val="13946214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DR Customer Load (MW)</a:t>
                </a:r>
                <a:endParaRPr lang="en-US"/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9390336"/>
        <c:crosses val="autoZero"/>
        <c:crossBetween val="between"/>
        <c:majorUnit val="10"/>
      </c:valAx>
      <c:valAx>
        <c:axId val="13946406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Number of Events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5663870141067076"/>
              <c:y val="0.3547748993379329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39478528"/>
        <c:crosses val="max"/>
        <c:crossBetween val="between"/>
      </c:valAx>
      <c:catAx>
        <c:axId val="139478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9464064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Event Duration</a:t>
            </a:r>
            <a:endParaRPr lang="en-US" sz="1300"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/>
            </a:pP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Hawaiian Electric (Hours:Mins)</a:t>
            </a:r>
          </a:p>
          <a:p>
            <a:pPr>
              <a:defRPr/>
            </a:pP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Quarterly (8 Rolling Quarters)</a:t>
            </a:r>
            <a:endParaRPr lang="en-U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474641804300036"/>
          <c:y val="0.20022727224306572"/>
          <c:w val="0.80834815002963334"/>
          <c:h val="0.5859354280262876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'Demand Response'!$B$238</c:f>
              <c:strCache>
                <c:ptCount val="1"/>
                <c:pt idx="0">
                  <c:v>O‘ahu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elete val="1"/>
          </c:dLbls>
          <c:cat>
            <c:strRef>
              <c:f>'Demand Response'!J_qtr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'Demand Response'!J_Hawaiian_Electric</c:f>
              <c:numCache>
                <c:formatCode>[h]:mm</c:formatCode>
                <c:ptCount val="8"/>
                <c:pt idx="0">
                  <c:v>2.4618055555555558</c:v>
                </c:pt>
                <c:pt idx="1">
                  <c:v>2.291666666666667</c:v>
                </c:pt>
                <c:pt idx="2">
                  <c:v>4.3125</c:v>
                </c:pt>
                <c:pt idx="3">
                  <c:v>6.1437500000000007</c:v>
                </c:pt>
                <c:pt idx="4">
                  <c:v>6.9375</c:v>
                </c:pt>
                <c:pt idx="5">
                  <c:v>4.7562500000000005</c:v>
                </c:pt>
                <c:pt idx="6">
                  <c:v>7.4083333333333332</c:v>
                </c:pt>
                <c:pt idx="7">
                  <c:v>7.1763888888888889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CB-4651-963B-D898E5248D79}"/>
            </c:ext>
          </c:extLst>
        </c:ser>
        <c:ser>
          <c:idx val="2"/>
          <c:order val="1"/>
          <c:tx>
            <c:strRef>
              <c:f>'Demand Response'!$B$239</c:f>
              <c:strCache>
                <c:ptCount val="1"/>
                <c:pt idx="0">
                  <c:v>Maui County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dLbls>
            <c:delete val="1"/>
          </c:dLbls>
          <c:cat>
            <c:strRef>
              <c:f>'Demand Response'!J_qtr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'Demand Response'!J_Maui_Electric</c:f>
              <c:numCache>
                <c:formatCode>[h]:mm</c:formatCode>
                <c:ptCount val="8"/>
                <c:pt idx="0">
                  <c:v>0.20833333333333334</c:v>
                </c:pt>
                <c:pt idx="1">
                  <c:v>1.9791666666666665</c:v>
                </c:pt>
                <c:pt idx="2">
                  <c:v>3.6458333333333335</c:v>
                </c:pt>
                <c:pt idx="3">
                  <c:v>3.125</c:v>
                </c:pt>
                <c:pt idx="4">
                  <c:v>3.666666666666667</c:v>
                </c:pt>
                <c:pt idx="5">
                  <c:v>3.625</c:v>
                </c:pt>
                <c:pt idx="6">
                  <c:v>1.75</c:v>
                </c:pt>
                <c:pt idx="7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CB-4651-963B-D898E5248D79}"/>
            </c:ext>
          </c:extLst>
        </c:ser>
        <c:ser>
          <c:idx val="3"/>
          <c:order val="2"/>
          <c:tx>
            <c:strRef>
              <c:f>'Demand Response'!$B$240</c:f>
              <c:strCache>
                <c:ptCount val="1"/>
                <c:pt idx="0">
                  <c:v>Hawai‘i Island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elete val="1"/>
          </c:dLbls>
          <c:cat>
            <c:strRef>
              <c:f>'Demand Response'!J_qtr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'Demand Response'!J_Hawaii_Electric_Light</c:f>
              <c:numCache>
                <c:formatCode>[h]:mm:ss</c:formatCode>
                <c:ptCount val="8"/>
                <c:pt idx="0">
                  <c:v>0</c:v>
                </c:pt>
                <c:pt idx="1">
                  <c:v>0</c:v>
                </c:pt>
                <c:pt idx="2" formatCode="[h]:mm">
                  <c:v>0</c:v>
                </c:pt>
                <c:pt idx="3" formatCode="[h]:mm">
                  <c:v>0</c:v>
                </c:pt>
                <c:pt idx="4" formatCode="[h]:mm">
                  <c:v>1.5416666666666665</c:v>
                </c:pt>
                <c:pt idx="5" formatCode="[h]:mm">
                  <c:v>5.291666666666667</c:v>
                </c:pt>
                <c:pt idx="6" formatCode="[h]:mm">
                  <c:v>6.541666666666667</c:v>
                </c:pt>
                <c:pt idx="7" formatCode="[h]:mm">
                  <c:v>6.4166666666666661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CB-4651-963B-D898E5248D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7"/>
        <c:overlap val="100"/>
        <c:axId val="139794688"/>
        <c:axId val="139825152"/>
      </c:barChart>
      <c:scatterChart>
        <c:scatterStyle val="lineMarker"/>
        <c:varyColors val="0"/>
        <c:ser>
          <c:idx val="5"/>
          <c:order val="3"/>
          <c:tx>
            <c:strRef>
              <c:f>'Demand Response'!$B$237</c:f>
              <c:strCache>
                <c:ptCount val="1"/>
                <c:pt idx="0">
                  <c:v>Hawaiian Electric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9039CAB5-F344-4A43-977A-41458EB97F0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CCB-4651-963B-D898E5248D7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06BB997-E0C2-4452-9130-AB5D3F8B327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8CCB-4651-963B-D898E5248D7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D2B93B5-EF88-4733-86EA-A802F47D871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CCB-4651-963B-D898E5248D7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2173FB6-DBCA-4370-AE0A-900E041F54A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8CCB-4651-963B-D898E5248D7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8FA43B7-0EEC-4727-925C-430C9187D27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CCB-4651-963B-D898E5248D7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F244217-C8A3-48DB-A2B2-6401C78BF3B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CCB-4651-963B-D898E5248D7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6416D2F-9339-4081-A51B-4CC592146AF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8CCB-4651-963B-D898E5248D7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C33D946-0F57-47FC-9171-4B94F0BEC29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8CCB-4651-963B-D898E5248D7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strRef>
              <c:f>'Demand Response'!J_qtr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xVal>
          <c:yVal>
            <c:numRef>
              <c:f>'Demand Response'!J_Hawaiian_Electric_Companies</c:f>
              <c:numCache>
                <c:formatCode>[h]:mm</c:formatCode>
                <c:ptCount val="8"/>
                <c:pt idx="0">
                  <c:v>2.6701388888888893</c:v>
                </c:pt>
                <c:pt idx="1">
                  <c:v>4.2708333333333339</c:v>
                </c:pt>
                <c:pt idx="2">
                  <c:v>7.9583333333333339</c:v>
                </c:pt>
                <c:pt idx="3">
                  <c:v>9.2687500000000007</c:v>
                </c:pt>
                <c:pt idx="4">
                  <c:v>12.145833333333334</c:v>
                </c:pt>
                <c:pt idx="5">
                  <c:v>13.672916666666669</c:v>
                </c:pt>
                <c:pt idx="6">
                  <c:v>15.7</c:v>
                </c:pt>
                <c:pt idx="7">
                  <c:v>13.676388888888887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'Demand Response'!J_Hawaiian_Electric_Companies</c15:f>
                <c15:dlblRangeCache>
                  <c:ptCount val="8"/>
                  <c:pt idx="0">
                    <c:v>64:05</c:v>
                  </c:pt>
                  <c:pt idx="1">
                    <c:v>102:30</c:v>
                  </c:pt>
                  <c:pt idx="2">
                    <c:v>191:00</c:v>
                  </c:pt>
                  <c:pt idx="3">
                    <c:v>222:27</c:v>
                  </c:pt>
                  <c:pt idx="4">
                    <c:v>291:30</c:v>
                  </c:pt>
                  <c:pt idx="5">
                    <c:v>328:09</c:v>
                  </c:pt>
                  <c:pt idx="6">
                    <c:v>376:48</c:v>
                  </c:pt>
                  <c:pt idx="7">
                    <c:v>328:14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8CCB-4651-963B-D898E5248D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9794688"/>
        <c:axId val="139825152"/>
      </c:scatterChart>
      <c:catAx>
        <c:axId val="13979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9825152"/>
        <c:crosses val="autoZero"/>
        <c:auto val="1"/>
        <c:lblAlgn val="ctr"/>
        <c:lblOffset val="100"/>
        <c:noMultiLvlLbl val="0"/>
      </c:catAx>
      <c:valAx>
        <c:axId val="139825152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(Hours:Minutes)</a:t>
                </a:r>
                <a:endParaRPr lang="en-US" baseline="0"/>
              </a:p>
            </c:rich>
          </c:tx>
          <c:layout>
            <c:manualLayout>
              <c:xMode val="edge"/>
              <c:yMode val="edge"/>
              <c:x val="2.6535669904651345E-2"/>
              <c:y val="0.36585775531712894"/>
            </c:manualLayout>
          </c:layout>
          <c:overlay val="0"/>
        </c:title>
        <c:numFmt formatCode="[h]:mm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9794688"/>
        <c:crosses val="autoZero"/>
        <c:crossBetween val="between"/>
      </c:valAx>
      <c:spPr>
        <a:solidFill>
          <a:schemeClr val="bg1"/>
        </a:solidFill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5.5633468465885849E-2"/>
          <c:y val="0.85318424283330119"/>
          <c:w val="0.90345956942684513"/>
          <c:h val="9.984713121860379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117230</xdr:colOff>
      <xdr:row>80</xdr:row>
      <xdr:rowOff>79042</xdr:rowOff>
    </xdr:from>
    <xdr:to>
      <xdr:col>0</xdr:col>
      <xdr:colOff>6784730</xdr:colOff>
      <xdr:row>103</xdr:row>
      <xdr:rowOff>41577</xdr:rowOff>
    </xdr:to>
    <xdr:graphicFrame macro="">
      <xdr:nvGraphicFramePr>
        <xdr:cNvPr id="2" name="demand_responsech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263525</xdr:colOff>
      <xdr:row>136</xdr:row>
      <xdr:rowOff>78317</xdr:rowOff>
    </xdr:from>
    <xdr:to>
      <xdr:col>0</xdr:col>
      <xdr:colOff>6932295</xdr:colOff>
      <xdr:row>159</xdr:row>
      <xdr:rowOff>38312</xdr:rowOff>
    </xdr:to>
    <xdr:graphicFrame macro="">
      <xdr:nvGraphicFramePr>
        <xdr:cNvPr id="3" name="demand_responsech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225819</xdr:colOff>
      <xdr:row>192</xdr:row>
      <xdr:rowOff>270</xdr:rowOff>
    </xdr:from>
    <xdr:to>
      <xdr:col>0</xdr:col>
      <xdr:colOff>6893319</xdr:colOff>
      <xdr:row>214</xdr:row>
      <xdr:rowOff>110760</xdr:rowOff>
    </xdr:to>
    <xdr:graphicFrame macro="">
      <xdr:nvGraphicFramePr>
        <xdr:cNvPr id="4" name="demand_responsech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193887</xdr:colOff>
      <xdr:row>2</xdr:row>
      <xdr:rowOff>40851</xdr:rowOff>
    </xdr:from>
    <xdr:to>
      <xdr:col>0</xdr:col>
      <xdr:colOff>6861387</xdr:colOff>
      <xdr:row>24</xdr:row>
      <xdr:rowOff>148801</xdr:rowOff>
    </xdr:to>
    <xdr:graphicFrame macro="">
      <xdr:nvGraphicFramePr>
        <xdr:cNvPr id="5" name="demand_responsech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111125</xdr:colOff>
      <xdr:row>53</xdr:row>
      <xdr:rowOff>77258</xdr:rowOff>
    </xdr:from>
    <xdr:to>
      <xdr:col>0</xdr:col>
      <xdr:colOff>6784975</xdr:colOff>
      <xdr:row>76</xdr:row>
      <xdr:rowOff>79798</xdr:rowOff>
    </xdr:to>
    <xdr:graphicFrame macro="">
      <xdr:nvGraphicFramePr>
        <xdr:cNvPr id="6" name="demand_responsech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0</xdr:col>
      <xdr:colOff>225424</xdr:colOff>
      <xdr:row>107</xdr:row>
      <xdr:rowOff>110491</xdr:rowOff>
    </xdr:from>
    <xdr:to>
      <xdr:col>0</xdr:col>
      <xdr:colOff>6894194</xdr:colOff>
      <xdr:row>130</xdr:row>
      <xdr:rowOff>40641</xdr:rowOff>
    </xdr:to>
    <xdr:graphicFrame macro="">
      <xdr:nvGraphicFramePr>
        <xdr:cNvPr id="7" name="demand_responsech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0</xdr:col>
      <xdr:colOff>225001</xdr:colOff>
      <xdr:row>168</xdr:row>
      <xdr:rowOff>110490</xdr:rowOff>
    </xdr:from>
    <xdr:to>
      <xdr:col>0</xdr:col>
      <xdr:colOff>6896311</xdr:colOff>
      <xdr:row>191</xdr:row>
      <xdr:rowOff>40640</xdr:rowOff>
    </xdr:to>
    <xdr:graphicFrame macro="">
      <xdr:nvGraphicFramePr>
        <xdr:cNvPr id="8" name="demand_responsech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0</xdr:col>
      <xdr:colOff>232379</xdr:colOff>
      <xdr:row>25</xdr:row>
      <xdr:rowOff>303</xdr:rowOff>
    </xdr:from>
    <xdr:to>
      <xdr:col>0</xdr:col>
      <xdr:colOff>6899879</xdr:colOff>
      <xdr:row>48</xdr:row>
      <xdr:rowOff>2843</xdr:rowOff>
    </xdr:to>
    <xdr:graphicFrame macro="">
      <xdr:nvGraphicFramePr>
        <xdr:cNvPr id="9" name="demand_responsech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0</xdr:col>
      <xdr:colOff>225541</xdr:colOff>
      <xdr:row>215</xdr:row>
      <xdr:rowOff>114299</xdr:rowOff>
    </xdr:from>
    <xdr:to>
      <xdr:col>0</xdr:col>
      <xdr:colOff>6893041</xdr:colOff>
      <xdr:row>236</xdr:row>
      <xdr:rowOff>264794</xdr:rowOff>
    </xdr:to>
    <xdr:graphicFrame macro="">
      <xdr:nvGraphicFramePr>
        <xdr:cNvPr id="10" name="demand_responsech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T258"/>
  <sheetViews>
    <sheetView tabSelected="1" zoomScaleNormal="100" workbookViewId="0">
      <pane xSplit="2" topLeftCell="C1" activePane="topRight" state="frozen"/>
      <selection pane="topRight"/>
    </sheetView>
  </sheetViews>
  <sheetFormatPr defaultColWidth="8.88671875" defaultRowHeight="14.4" x14ac:dyDescent="0.3"/>
  <cols>
    <col min="1" max="1" width="107.5546875" style="15" customWidth="1"/>
    <col min="2" max="2" width="52.88671875" style="15" customWidth="1"/>
    <col min="3" max="6" width="11.44140625" style="2" customWidth="1"/>
    <col min="7" max="9" width="11.44140625" style="15" customWidth="1"/>
    <col min="10" max="16" width="11.44140625" style="2" customWidth="1"/>
    <col min="17" max="26" width="11.44140625" style="15" customWidth="1"/>
    <col min="27" max="30" width="13" style="2" customWidth="1"/>
    <col min="31" max="31" width="11.44140625" style="2" customWidth="1"/>
    <col min="32" max="34" width="11.33203125" style="15" customWidth="1"/>
    <col min="35" max="37" width="11.33203125" style="171" bestFit="1" customWidth="1"/>
    <col min="38" max="38" width="11.44140625" style="171" customWidth="1"/>
    <col min="39" max="42" width="11.44140625" style="15" customWidth="1"/>
    <col min="43" max="46" width="11.33203125" style="171" bestFit="1" customWidth="1"/>
    <col min="47" max="16384" width="8.88671875" style="15"/>
  </cols>
  <sheetData>
    <row r="1" spans="2:33" ht="17.399999999999999" x14ac:dyDescent="0.3">
      <c r="B1" s="5" t="s">
        <v>160</v>
      </c>
      <c r="C1" s="11">
        <v>2005</v>
      </c>
      <c r="D1" s="11">
        <v>2006</v>
      </c>
      <c r="E1" s="11">
        <v>2007</v>
      </c>
      <c r="F1" s="11">
        <v>2008</v>
      </c>
      <c r="G1" s="16">
        <v>2009</v>
      </c>
      <c r="H1" s="16">
        <v>2010</v>
      </c>
      <c r="I1" s="16">
        <v>2011</v>
      </c>
      <c r="J1" s="11">
        <v>2012</v>
      </c>
      <c r="K1" s="11">
        <v>2013</v>
      </c>
      <c r="L1" s="68">
        <v>2014</v>
      </c>
      <c r="M1" s="77">
        <v>2015</v>
      </c>
      <c r="N1" s="77">
        <v>2016</v>
      </c>
      <c r="O1" s="11">
        <v>2017</v>
      </c>
      <c r="P1" s="178">
        <v>2018</v>
      </c>
      <c r="Q1" s="185">
        <v>2019</v>
      </c>
      <c r="R1" s="194">
        <v>2020</v>
      </c>
      <c r="S1" s="206">
        <v>2021</v>
      </c>
      <c r="T1" s="218">
        <v>2022</v>
      </c>
      <c r="U1" s="227">
        <v>2023</v>
      </c>
      <c r="AA1" s="15"/>
      <c r="AB1" s="15"/>
      <c r="AC1" s="15"/>
      <c r="AD1" s="15"/>
      <c r="AE1" s="15"/>
    </row>
    <row r="2" spans="2:33" ht="15.6" x14ac:dyDescent="0.3">
      <c r="B2" s="1"/>
      <c r="C2" s="10" t="s">
        <v>2</v>
      </c>
      <c r="D2" s="10" t="s">
        <v>2</v>
      </c>
      <c r="E2" s="10" t="s">
        <v>2</v>
      </c>
      <c r="F2" s="10" t="s">
        <v>2</v>
      </c>
      <c r="G2" s="1" t="s">
        <v>2</v>
      </c>
      <c r="H2" s="1" t="s">
        <v>2</v>
      </c>
      <c r="I2" s="1" t="s">
        <v>2</v>
      </c>
      <c r="J2" s="10" t="s">
        <v>2</v>
      </c>
      <c r="K2" s="10" t="s">
        <v>2</v>
      </c>
      <c r="L2" s="10" t="s">
        <v>2</v>
      </c>
      <c r="M2" s="10" t="s">
        <v>2</v>
      </c>
      <c r="N2" s="10" t="s">
        <v>2</v>
      </c>
      <c r="O2" s="10" t="s">
        <v>2</v>
      </c>
      <c r="P2" s="177" t="s">
        <v>2</v>
      </c>
      <c r="Q2" s="177" t="s">
        <v>2</v>
      </c>
      <c r="R2" s="177" t="s">
        <v>2</v>
      </c>
      <c r="S2" s="207" t="s">
        <v>2</v>
      </c>
      <c r="T2" s="207" t="s">
        <v>2</v>
      </c>
      <c r="U2" s="207" t="s">
        <v>2</v>
      </c>
      <c r="AA2" s="15"/>
      <c r="AB2" s="15"/>
      <c r="AC2" s="15"/>
      <c r="AD2" s="15"/>
      <c r="AE2" s="15"/>
    </row>
    <row r="3" spans="2:33" x14ac:dyDescent="0.3">
      <c r="B3" s="4" t="s">
        <v>4</v>
      </c>
      <c r="C3" s="9"/>
      <c r="D3" s="9"/>
      <c r="E3" s="9"/>
      <c r="F3" s="9"/>
      <c r="G3" s="4"/>
      <c r="H3" s="4"/>
      <c r="I3" s="4"/>
      <c r="J3" s="9"/>
      <c r="K3" s="9"/>
      <c r="L3" s="9"/>
      <c r="M3" s="9"/>
      <c r="N3" s="9"/>
      <c r="O3" s="9"/>
      <c r="P3" s="176"/>
      <c r="Q3" s="176"/>
      <c r="R3" s="171"/>
      <c r="S3" s="171"/>
      <c r="T3" s="171"/>
      <c r="U3" s="171"/>
      <c r="AA3" s="15"/>
      <c r="AB3" s="15"/>
      <c r="AC3" s="15"/>
      <c r="AD3" s="15"/>
      <c r="AE3" s="15"/>
    </row>
    <row r="4" spans="2:33" x14ac:dyDescent="0.3">
      <c r="B4" s="6" t="s">
        <v>5</v>
      </c>
      <c r="C4" s="17">
        <f t="shared" ref="C4:J4" si="0">C55</f>
        <v>6.6</v>
      </c>
      <c r="D4" s="17">
        <f t="shared" si="0"/>
        <v>15.8</v>
      </c>
      <c r="E4" s="17">
        <f t="shared" si="0"/>
        <v>34.700000000000003</v>
      </c>
      <c r="F4" s="17">
        <f t="shared" si="0"/>
        <v>46.5</v>
      </c>
      <c r="G4" s="17">
        <f t="shared" si="0"/>
        <v>55.5</v>
      </c>
      <c r="H4" s="17">
        <f t="shared" si="0"/>
        <v>40</v>
      </c>
      <c r="I4" s="17">
        <f t="shared" si="0"/>
        <v>36.700000000000003</v>
      </c>
      <c r="J4" s="17">
        <f t="shared" si="0"/>
        <v>32.200000000000003</v>
      </c>
      <c r="K4" s="17">
        <f>K55+K111</f>
        <v>29.9</v>
      </c>
      <c r="L4" s="17">
        <f>L55+L111</f>
        <v>34.6</v>
      </c>
      <c r="M4" s="17">
        <v>34.6</v>
      </c>
      <c r="N4" s="17">
        <v>33.5</v>
      </c>
      <c r="O4" s="17">
        <v>32.6</v>
      </c>
      <c r="P4" s="179">
        <v>31.7</v>
      </c>
      <c r="Q4" s="179">
        <v>34.799999999999997</v>
      </c>
      <c r="R4" s="19">
        <f>AH26</f>
        <v>34.699999999999996</v>
      </c>
      <c r="S4" s="19">
        <f>AL26</f>
        <v>35.859999999999992</v>
      </c>
      <c r="T4" s="19">
        <f>AP26</f>
        <v>42.15578</v>
      </c>
      <c r="U4" s="19">
        <f>AT26</f>
        <v>44.425416405</v>
      </c>
      <c r="AA4" s="15"/>
      <c r="AB4" s="15"/>
      <c r="AC4" s="15"/>
      <c r="AD4" s="15"/>
      <c r="AE4" s="15"/>
    </row>
    <row r="5" spans="2:33" x14ac:dyDescent="0.3">
      <c r="B5" s="6" t="s">
        <v>6</v>
      </c>
      <c r="C5" s="20" t="str">
        <f>C62</f>
        <v>N/A</v>
      </c>
      <c r="D5" s="20">
        <f t="shared" ref="D5:I5" si="1">D62</f>
        <v>12</v>
      </c>
      <c r="E5" s="20">
        <f t="shared" si="1"/>
        <v>11</v>
      </c>
      <c r="F5" s="20">
        <f t="shared" si="1"/>
        <v>8</v>
      </c>
      <c r="G5" s="20">
        <f t="shared" si="1"/>
        <v>64</v>
      </c>
      <c r="H5" s="20">
        <f t="shared" si="1"/>
        <v>55</v>
      </c>
      <c r="I5" s="20">
        <f t="shared" si="1"/>
        <v>75</v>
      </c>
      <c r="J5" s="20">
        <f>J62</f>
        <v>130</v>
      </c>
      <c r="K5" s="20">
        <f>K62+K116</f>
        <v>165</v>
      </c>
      <c r="L5" s="20">
        <f>L62+L116</f>
        <v>154</v>
      </c>
      <c r="M5" s="20">
        <v>126</v>
      </c>
      <c r="N5" s="20">
        <v>71</v>
      </c>
      <c r="O5" s="20">
        <v>88</v>
      </c>
      <c r="P5" s="180">
        <v>106</v>
      </c>
      <c r="Q5" s="180">
        <v>85</v>
      </c>
      <c r="R5" s="22">
        <f>SUM(AE27:AH27)</f>
        <v>57</v>
      </c>
      <c r="S5" s="39">
        <f>SUM(AI27:AL27)</f>
        <v>158.30000000000001</v>
      </c>
      <c r="T5" s="23">
        <f>SUM(AM27:AP27)</f>
        <v>182.65899999999999</v>
      </c>
      <c r="U5" s="23">
        <f>SUM(AQ27:AT27)</f>
        <v>503</v>
      </c>
      <c r="AA5" s="15"/>
      <c r="AB5" s="15"/>
      <c r="AC5" s="15"/>
      <c r="AD5" s="15"/>
      <c r="AE5" s="15"/>
    </row>
    <row r="6" spans="2:33" x14ac:dyDescent="0.3">
      <c r="B6" s="6" t="s">
        <v>7</v>
      </c>
      <c r="C6" s="24" t="s">
        <v>1</v>
      </c>
      <c r="D6" s="25">
        <v>0.29305555555555557</v>
      </c>
      <c r="E6" s="25">
        <v>0.67013888888888884</v>
      </c>
      <c r="F6" s="25">
        <v>0.11180555555555556</v>
      </c>
      <c r="G6" s="26" t="s">
        <v>8</v>
      </c>
      <c r="H6" s="26" t="s">
        <v>9</v>
      </c>
      <c r="I6" s="26" t="s">
        <v>10</v>
      </c>
      <c r="J6" s="26" t="s">
        <v>11</v>
      </c>
      <c r="K6" s="27" t="s">
        <v>73</v>
      </c>
      <c r="L6" s="27" t="s">
        <v>74</v>
      </c>
      <c r="M6" s="27" t="s">
        <v>79</v>
      </c>
      <c r="N6" s="27" t="s">
        <v>85</v>
      </c>
      <c r="O6" s="27" t="s">
        <v>112</v>
      </c>
      <c r="P6" s="181" t="s">
        <v>131</v>
      </c>
      <c r="Q6" s="181" t="s">
        <v>141</v>
      </c>
      <c r="R6" s="181" t="s">
        <v>151</v>
      </c>
      <c r="S6" s="191">
        <f>S228</f>
        <v>11.343055555555555</v>
      </c>
      <c r="T6" s="219">
        <f>SUM(AM28:AP28)</f>
        <v>24.168055555555558</v>
      </c>
      <c r="U6" s="219">
        <f>SUM(AQ28:AT28)</f>
        <v>55.195138888888884</v>
      </c>
      <c r="AA6" s="15"/>
      <c r="AB6" s="15"/>
      <c r="AC6" s="15"/>
      <c r="AD6" s="15"/>
      <c r="AE6" s="15"/>
    </row>
    <row r="7" spans="2:33" x14ac:dyDescent="0.3">
      <c r="T7" s="2"/>
      <c r="AA7" s="15"/>
      <c r="AB7" s="15"/>
      <c r="AC7" s="15"/>
      <c r="AD7" s="15"/>
      <c r="AE7" s="15"/>
    </row>
    <row r="8" spans="2:33" x14ac:dyDescent="0.3">
      <c r="B8" s="221"/>
      <c r="AA8" s="15"/>
      <c r="AB8" s="15"/>
      <c r="AF8" s="2"/>
      <c r="AG8" s="2"/>
    </row>
    <row r="9" spans="2:33" x14ac:dyDescent="0.3">
      <c r="AA9" s="15"/>
      <c r="AB9" s="15"/>
      <c r="AF9" s="2"/>
      <c r="AG9" s="2"/>
    </row>
    <row r="10" spans="2:33" x14ac:dyDescent="0.3">
      <c r="AA10" s="15"/>
      <c r="AB10" s="15"/>
      <c r="AF10" s="2"/>
      <c r="AG10" s="2"/>
    </row>
    <row r="11" spans="2:33" x14ac:dyDescent="0.3">
      <c r="AA11" s="15"/>
      <c r="AB11" s="15"/>
      <c r="AF11" s="2"/>
      <c r="AG11" s="2"/>
    </row>
    <row r="12" spans="2:33" x14ac:dyDescent="0.3">
      <c r="AA12" s="15"/>
      <c r="AB12" s="15"/>
      <c r="AF12" s="2"/>
      <c r="AG12" s="2"/>
    </row>
    <row r="13" spans="2:33" x14ac:dyDescent="0.3">
      <c r="AA13" s="15"/>
      <c r="AB13" s="15"/>
      <c r="AF13" s="2"/>
      <c r="AG13" s="2"/>
    </row>
    <row r="14" spans="2:33" x14ac:dyDescent="0.3">
      <c r="AA14" s="15"/>
      <c r="AB14" s="15"/>
      <c r="AF14" s="2"/>
      <c r="AG14" s="2"/>
    </row>
    <row r="15" spans="2:33" x14ac:dyDescent="0.3">
      <c r="AA15" s="15"/>
      <c r="AB15" s="15"/>
      <c r="AF15" s="2"/>
      <c r="AG15" s="2"/>
    </row>
    <row r="16" spans="2:33" x14ac:dyDescent="0.3">
      <c r="AA16" s="15"/>
      <c r="AB16" s="15"/>
      <c r="AF16" s="2"/>
      <c r="AG16" s="2"/>
    </row>
    <row r="17" spans="2:46" x14ac:dyDescent="0.3">
      <c r="AA17" s="15"/>
      <c r="AB17" s="15"/>
      <c r="AF17" s="2"/>
      <c r="AG17" s="2"/>
    </row>
    <row r="18" spans="2:46" x14ac:dyDescent="0.3">
      <c r="F18" s="15"/>
      <c r="J18" s="15"/>
      <c r="K18" s="15"/>
      <c r="L18" s="15"/>
      <c r="M18" s="15"/>
      <c r="N18" s="15"/>
      <c r="O18" s="15"/>
      <c r="P18" s="15"/>
      <c r="AA18" s="15"/>
      <c r="AB18" s="15"/>
      <c r="AC18" s="15"/>
      <c r="AD18" s="15"/>
      <c r="AE18" s="15"/>
    </row>
    <row r="19" spans="2:46" x14ac:dyDescent="0.3">
      <c r="F19" s="15"/>
      <c r="J19" s="15"/>
      <c r="K19" s="15"/>
      <c r="L19" s="15"/>
      <c r="M19" s="15"/>
      <c r="N19" s="15"/>
      <c r="O19" s="15"/>
      <c r="P19" s="15"/>
      <c r="AA19" s="15"/>
      <c r="AB19" s="15"/>
      <c r="AC19" s="15"/>
      <c r="AD19" s="15"/>
      <c r="AE19" s="15"/>
    </row>
    <row r="20" spans="2:46" x14ac:dyDescent="0.3">
      <c r="AA20" s="15"/>
      <c r="AB20" s="15"/>
      <c r="AF20" s="2"/>
      <c r="AG20" s="2"/>
    </row>
    <row r="21" spans="2:46" x14ac:dyDescent="0.3">
      <c r="AA21" s="15"/>
      <c r="AB21" s="15"/>
      <c r="AF21" s="2"/>
      <c r="AG21" s="2"/>
    </row>
    <row r="22" spans="2:46" x14ac:dyDescent="0.3">
      <c r="AA22" s="15"/>
      <c r="AB22" s="15"/>
      <c r="AF22" s="2"/>
      <c r="AG22" s="2"/>
    </row>
    <row r="23" spans="2:46" ht="17.399999999999999" x14ac:dyDescent="0.3">
      <c r="B23" s="5" t="s">
        <v>161</v>
      </c>
      <c r="C23" s="234">
        <v>2013</v>
      </c>
      <c r="D23" s="235"/>
      <c r="E23" s="235"/>
      <c r="F23" s="236"/>
      <c r="G23" s="231">
        <v>2014</v>
      </c>
      <c r="H23" s="232"/>
      <c r="I23" s="232"/>
      <c r="J23" s="233"/>
      <c r="K23" s="231">
        <v>2015</v>
      </c>
      <c r="L23" s="232"/>
      <c r="M23" s="232"/>
      <c r="N23" s="233"/>
      <c r="O23" s="231">
        <v>2016</v>
      </c>
      <c r="P23" s="232"/>
      <c r="Q23" s="232"/>
      <c r="R23" s="233"/>
      <c r="S23" s="231">
        <v>2017</v>
      </c>
      <c r="T23" s="232"/>
      <c r="U23" s="232"/>
      <c r="V23" s="233"/>
      <c r="W23" s="231">
        <v>2018</v>
      </c>
      <c r="X23" s="232"/>
      <c r="Y23" s="232"/>
      <c r="Z23" s="233"/>
      <c r="AA23" s="231">
        <v>2019</v>
      </c>
      <c r="AB23" s="232"/>
      <c r="AC23" s="232"/>
      <c r="AD23" s="233"/>
      <c r="AE23" s="231">
        <v>2020</v>
      </c>
      <c r="AF23" s="232"/>
      <c r="AG23" s="232"/>
      <c r="AH23" s="233"/>
      <c r="AI23" s="228">
        <v>2021</v>
      </c>
      <c r="AJ23" s="229"/>
      <c r="AK23" s="229"/>
      <c r="AL23" s="230"/>
      <c r="AM23" s="228">
        <v>2022</v>
      </c>
      <c r="AN23" s="229"/>
      <c r="AO23" s="229"/>
      <c r="AP23" s="230"/>
      <c r="AQ23" s="237">
        <v>2023</v>
      </c>
      <c r="AR23" s="238"/>
      <c r="AS23" s="15"/>
      <c r="AT23" s="15"/>
    </row>
    <row r="24" spans="2:46" ht="17.399999999999999" x14ac:dyDescent="0.3">
      <c r="B24" s="1"/>
      <c r="C24" s="79" t="s">
        <v>88</v>
      </c>
      <c r="D24" s="79" t="s">
        <v>89</v>
      </c>
      <c r="E24" s="79" t="s">
        <v>90</v>
      </c>
      <c r="F24" s="79" t="s">
        <v>91</v>
      </c>
      <c r="G24" s="78" t="s">
        <v>92</v>
      </c>
      <c r="H24" s="78" t="s">
        <v>93</v>
      </c>
      <c r="I24" s="78" t="s">
        <v>94</v>
      </c>
      <c r="J24" s="78" t="s">
        <v>95</v>
      </c>
      <c r="K24" s="80" t="s">
        <v>96</v>
      </c>
      <c r="L24" s="80" t="s">
        <v>97</v>
      </c>
      <c r="M24" s="80" t="s">
        <v>98</v>
      </c>
      <c r="N24" s="80" t="s">
        <v>99</v>
      </c>
      <c r="O24" s="78" t="s">
        <v>100</v>
      </c>
      <c r="P24" s="78" t="s">
        <v>101</v>
      </c>
      <c r="Q24" s="78" t="s">
        <v>102</v>
      </c>
      <c r="R24" s="78" t="s">
        <v>103</v>
      </c>
      <c r="S24" s="81" t="s">
        <v>104</v>
      </c>
      <c r="T24" s="78" t="s">
        <v>107</v>
      </c>
      <c r="U24" s="82" t="s">
        <v>109</v>
      </c>
      <c r="V24" s="78" t="s">
        <v>111</v>
      </c>
      <c r="W24" s="83" t="s">
        <v>117</v>
      </c>
      <c r="X24" s="102" t="s">
        <v>119</v>
      </c>
      <c r="Y24" s="122" t="s">
        <v>122</v>
      </c>
      <c r="Z24" s="175" t="s">
        <v>125</v>
      </c>
      <c r="AA24" s="182" t="s">
        <v>132</v>
      </c>
      <c r="AB24" s="183" t="s">
        <v>134</v>
      </c>
      <c r="AC24" s="184" t="s">
        <v>137</v>
      </c>
      <c r="AD24" s="186" t="s">
        <v>140</v>
      </c>
      <c r="AE24" s="190" t="s">
        <v>147</v>
      </c>
      <c r="AF24" s="192" t="s">
        <v>148</v>
      </c>
      <c r="AG24" s="193" t="s">
        <v>149</v>
      </c>
      <c r="AH24" s="193" t="s">
        <v>150</v>
      </c>
      <c r="AI24" s="193" t="s">
        <v>153</v>
      </c>
      <c r="AJ24" s="193" t="s">
        <v>154</v>
      </c>
      <c r="AK24" s="203" t="s">
        <v>158</v>
      </c>
      <c r="AL24" s="205" t="s">
        <v>159</v>
      </c>
      <c r="AM24" s="214" t="s">
        <v>168</v>
      </c>
      <c r="AN24" s="216" t="s">
        <v>169</v>
      </c>
      <c r="AO24" s="217" t="s">
        <v>170</v>
      </c>
      <c r="AP24" s="215" t="s">
        <v>171</v>
      </c>
      <c r="AQ24" s="220" t="s">
        <v>172</v>
      </c>
      <c r="AR24" s="224" t="s">
        <v>173</v>
      </c>
      <c r="AS24" s="225" t="s">
        <v>174</v>
      </c>
      <c r="AT24" s="215" t="s">
        <v>175</v>
      </c>
    </row>
    <row r="25" spans="2:46" x14ac:dyDescent="0.3">
      <c r="B25" s="4" t="s">
        <v>4</v>
      </c>
      <c r="C25" s="15"/>
      <c r="D25" s="15"/>
      <c r="E25" s="15"/>
      <c r="F25" s="15"/>
      <c r="G25" s="2"/>
      <c r="H25" s="2"/>
      <c r="I25" s="2"/>
      <c r="L25" s="15"/>
      <c r="M25" s="15"/>
      <c r="N25" s="15"/>
      <c r="O25" s="15"/>
      <c r="P25" s="15"/>
      <c r="X25" s="98"/>
      <c r="Z25" s="171"/>
      <c r="AA25" s="171"/>
      <c r="AB25" s="171"/>
      <c r="AC25" s="171"/>
      <c r="AD25" s="171"/>
      <c r="AE25" s="171"/>
      <c r="AF25" s="171"/>
      <c r="AG25" s="171"/>
      <c r="AH25" s="171"/>
      <c r="AM25" s="171"/>
      <c r="AN25" s="171"/>
      <c r="AO25" s="171"/>
      <c r="AP25" s="171"/>
    </row>
    <row r="26" spans="2:46" x14ac:dyDescent="0.3">
      <c r="B26" s="6" t="s">
        <v>5</v>
      </c>
      <c r="C26" s="19">
        <v>29.9</v>
      </c>
      <c r="D26" s="19">
        <v>30.099999999999998</v>
      </c>
      <c r="E26" s="19">
        <v>30.099999999999998</v>
      </c>
      <c r="F26" s="19">
        <v>30.099999999999998</v>
      </c>
      <c r="G26" s="19">
        <v>34.6</v>
      </c>
      <c r="H26" s="19">
        <v>34.6</v>
      </c>
      <c r="I26" s="19">
        <v>34.6</v>
      </c>
      <c r="J26" s="19">
        <v>34.6</v>
      </c>
      <c r="K26" s="19">
        <v>34.6</v>
      </c>
      <c r="L26" s="19">
        <v>34.6</v>
      </c>
      <c r="M26" s="19">
        <v>34.6</v>
      </c>
      <c r="N26" s="19">
        <v>34.6</v>
      </c>
      <c r="O26" s="17">
        <v>33.9</v>
      </c>
      <c r="P26" s="17">
        <v>33.9</v>
      </c>
      <c r="Q26" s="17">
        <v>34</v>
      </c>
      <c r="R26" s="17">
        <v>33.5</v>
      </c>
      <c r="S26" s="17">
        <v>33.5</v>
      </c>
      <c r="T26" s="17">
        <v>33.5</v>
      </c>
      <c r="U26" s="17">
        <v>32.6</v>
      </c>
      <c r="V26" s="17">
        <v>32.6</v>
      </c>
      <c r="W26" s="17">
        <v>32.5</v>
      </c>
      <c r="X26" s="99">
        <v>31.9</v>
      </c>
      <c r="Y26" s="123">
        <v>31.8</v>
      </c>
      <c r="Z26" s="172">
        <v>31.7</v>
      </c>
      <c r="AA26" s="179">
        <v>34.5</v>
      </c>
      <c r="AB26" s="179">
        <v>35.200000000000003</v>
      </c>
      <c r="AC26" s="179">
        <v>34.200000000000003</v>
      </c>
      <c r="AD26" s="179">
        <f t="shared" ref="AD26:AJ26" si="2">AD83+AD139</f>
        <v>34.800000000000004</v>
      </c>
      <c r="AE26" s="179">
        <f t="shared" si="2"/>
        <v>35</v>
      </c>
      <c r="AF26" s="179">
        <f t="shared" si="2"/>
        <v>35</v>
      </c>
      <c r="AG26" s="179">
        <f t="shared" si="2"/>
        <v>35</v>
      </c>
      <c r="AH26" s="179">
        <f t="shared" si="2"/>
        <v>34.699999999999996</v>
      </c>
      <c r="AI26" s="179">
        <f t="shared" si="2"/>
        <v>35.929110000000001</v>
      </c>
      <c r="AJ26" s="179">
        <f t="shared" si="2"/>
        <v>36.099999999999994</v>
      </c>
      <c r="AK26" s="179">
        <f t="shared" ref="AK26:AO26" si="3">AK83+AK139</f>
        <v>35.400000000000006</v>
      </c>
      <c r="AL26" s="179">
        <f t="shared" si="3"/>
        <v>35.859999999999992</v>
      </c>
      <c r="AM26" s="179">
        <f t="shared" si="3"/>
        <v>36.21</v>
      </c>
      <c r="AN26" s="179">
        <f t="shared" si="3"/>
        <v>36.470999999999997</v>
      </c>
      <c r="AO26" s="179">
        <f t="shared" si="3"/>
        <v>39.254000000000005</v>
      </c>
      <c r="AP26" s="179">
        <f>AP83+AP139+AP202</f>
        <v>42.15578</v>
      </c>
      <c r="AQ26" s="179">
        <f>AQ83+AQ139+AQ202</f>
        <v>51.411789999999996</v>
      </c>
      <c r="AR26" s="179">
        <f>AR83+AR139+AR202</f>
        <v>39.650000000000006</v>
      </c>
      <c r="AS26" s="179">
        <f>AS83+AS139+AS202</f>
        <v>40.354289999999999</v>
      </c>
      <c r="AT26" s="179">
        <f>AT83+AT139+AT202</f>
        <v>44.425416405</v>
      </c>
    </row>
    <row r="27" spans="2:46" x14ac:dyDescent="0.3">
      <c r="B27" s="6" t="s">
        <v>6</v>
      </c>
      <c r="C27" s="22">
        <v>27</v>
      </c>
      <c r="D27" s="23">
        <v>39</v>
      </c>
      <c r="E27" s="23">
        <v>42</v>
      </c>
      <c r="F27" s="23">
        <v>57</v>
      </c>
      <c r="G27" s="23">
        <v>47</v>
      </c>
      <c r="H27" s="23">
        <v>34</v>
      </c>
      <c r="I27" s="23">
        <v>46</v>
      </c>
      <c r="J27" s="23">
        <v>27</v>
      </c>
      <c r="K27" s="23">
        <v>57</v>
      </c>
      <c r="L27" s="23">
        <v>9</v>
      </c>
      <c r="M27" s="23">
        <v>52</v>
      </c>
      <c r="N27" s="65">
        <v>8</v>
      </c>
      <c r="O27" s="20">
        <v>16</v>
      </c>
      <c r="P27" s="65">
        <v>9</v>
      </c>
      <c r="Q27" s="20">
        <v>21</v>
      </c>
      <c r="R27" s="65">
        <v>25</v>
      </c>
      <c r="S27" s="20">
        <v>24</v>
      </c>
      <c r="T27" s="65">
        <v>24</v>
      </c>
      <c r="U27" s="65">
        <v>22</v>
      </c>
      <c r="V27" s="65">
        <v>18</v>
      </c>
      <c r="W27" s="65">
        <v>38</v>
      </c>
      <c r="X27" s="101">
        <v>25</v>
      </c>
      <c r="Y27" s="125">
        <v>37</v>
      </c>
      <c r="Z27" s="174">
        <v>13</v>
      </c>
      <c r="AA27" s="174">
        <v>10</v>
      </c>
      <c r="AB27" s="174">
        <v>25</v>
      </c>
      <c r="AC27" s="174">
        <v>25</v>
      </c>
      <c r="AD27" s="39">
        <f>AD90+AD144</f>
        <v>25</v>
      </c>
      <c r="AE27" s="39">
        <f>AE90+AE144</f>
        <v>5</v>
      </c>
      <c r="AF27" s="39">
        <f>AF90+AF144</f>
        <v>16</v>
      </c>
      <c r="AG27" s="39">
        <f>AG90+AG144</f>
        <v>5</v>
      </c>
      <c r="AH27" s="39">
        <f>AH90+AH144</f>
        <v>31</v>
      </c>
      <c r="AI27" s="39">
        <f t="shared" ref="AI27:AO27" si="4">AI90+AI143</f>
        <v>38</v>
      </c>
      <c r="AJ27" s="39">
        <f t="shared" si="4"/>
        <v>45</v>
      </c>
      <c r="AK27" s="39">
        <f t="shared" si="4"/>
        <v>47</v>
      </c>
      <c r="AL27" s="39">
        <f t="shared" si="4"/>
        <v>28.3</v>
      </c>
      <c r="AM27" s="39">
        <f t="shared" si="4"/>
        <v>44.3</v>
      </c>
      <c r="AN27" s="39">
        <f t="shared" si="4"/>
        <v>23.175999999999998</v>
      </c>
      <c r="AO27" s="39">
        <f t="shared" si="4"/>
        <v>39.412999999999997</v>
      </c>
      <c r="AP27" s="39">
        <f>AP90+AP143+AP206</f>
        <v>75.77</v>
      </c>
      <c r="AQ27" s="39">
        <f>AQ90+AQ144+AQ206</f>
        <v>133</v>
      </c>
      <c r="AR27" s="39">
        <f>AR90+AR144+AR206</f>
        <v>140</v>
      </c>
      <c r="AS27" s="39">
        <f>AS90+AS144+AS206</f>
        <v>121</v>
      </c>
      <c r="AT27" s="39">
        <f>AT90+AT144+AT206</f>
        <v>109</v>
      </c>
    </row>
    <row r="28" spans="2:46" x14ac:dyDescent="0.3">
      <c r="B28" s="6" t="s">
        <v>7</v>
      </c>
      <c r="C28" s="28">
        <v>0.78472222222222221</v>
      </c>
      <c r="D28" s="12">
        <v>27.11</v>
      </c>
      <c r="E28" s="27" t="s">
        <v>14</v>
      </c>
      <c r="F28" s="27" t="s">
        <v>15</v>
      </c>
      <c r="G28" s="27" t="s">
        <v>16</v>
      </c>
      <c r="H28" s="27" t="s">
        <v>17</v>
      </c>
      <c r="I28" s="27" t="s">
        <v>18</v>
      </c>
      <c r="J28" s="27" t="s">
        <v>19</v>
      </c>
      <c r="K28" s="27" t="s">
        <v>78</v>
      </c>
      <c r="L28" s="27" t="s">
        <v>66</v>
      </c>
      <c r="M28" s="27" t="s">
        <v>70</v>
      </c>
      <c r="N28" s="27" t="s">
        <v>72</v>
      </c>
      <c r="O28" s="27" t="s">
        <v>81</v>
      </c>
      <c r="P28" s="66">
        <v>9.6527777777777768E-2</v>
      </c>
      <c r="Q28" s="66">
        <v>0.67708333333333337</v>
      </c>
      <c r="R28" s="66">
        <v>0.80069444444444438</v>
      </c>
      <c r="S28" s="27" t="s">
        <v>106</v>
      </c>
      <c r="T28" s="66">
        <v>0.97638888888888886</v>
      </c>
      <c r="U28" s="66">
        <v>0.76666666666666661</v>
      </c>
      <c r="V28" s="66">
        <v>0.47430555555555554</v>
      </c>
      <c r="W28" s="27" t="s">
        <v>118</v>
      </c>
      <c r="X28" s="100" t="s">
        <v>121</v>
      </c>
      <c r="Y28" s="124" t="s">
        <v>124</v>
      </c>
      <c r="Z28" s="173" t="s">
        <v>81</v>
      </c>
      <c r="AA28" s="181" t="s">
        <v>133</v>
      </c>
      <c r="AB28" s="181" t="s">
        <v>135</v>
      </c>
      <c r="AC28" s="181" t="s">
        <v>138</v>
      </c>
      <c r="AD28" s="187">
        <f t="shared" ref="AD28:AO28" si="5">AD97+AD149</f>
        <v>1.1583333333333332</v>
      </c>
      <c r="AE28" s="187">
        <f t="shared" si="5"/>
        <v>0.13333333333333333</v>
      </c>
      <c r="AF28" s="187">
        <f t="shared" si="5"/>
        <v>0.47499999999999998</v>
      </c>
      <c r="AG28" s="187">
        <f t="shared" si="5"/>
        <v>8.611111111111111E-2</v>
      </c>
      <c r="AH28" s="187">
        <f t="shared" si="5"/>
        <v>1.5506944444444444</v>
      </c>
      <c r="AI28" s="187">
        <f t="shared" si="5"/>
        <v>2.3187500000000001</v>
      </c>
      <c r="AJ28" s="187">
        <f t="shared" si="5"/>
        <v>3.8375000000000004</v>
      </c>
      <c r="AK28" s="187">
        <f t="shared" si="5"/>
        <v>3.0416666666666661</v>
      </c>
      <c r="AL28" s="187">
        <f t="shared" si="5"/>
        <v>2.1451388888888889</v>
      </c>
      <c r="AM28" s="187">
        <f t="shared" si="5"/>
        <v>2.6701388888888893</v>
      </c>
      <c r="AN28" s="187">
        <f t="shared" si="5"/>
        <v>4.2708333333333339</v>
      </c>
      <c r="AO28" s="187">
        <f t="shared" si="5"/>
        <v>7.9583333333333339</v>
      </c>
      <c r="AP28" s="187">
        <f>AP97+AP149+AP210</f>
        <v>9.2687500000000007</v>
      </c>
      <c r="AQ28" s="187">
        <f>AQ97+AQ149+AQ210</f>
        <v>12.145833333333334</v>
      </c>
      <c r="AR28" s="187">
        <f>AR97+AR149+AR210</f>
        <v>13.672916666666669</v>
      </c>
      <c r="AS28" s="187">
        <f>AS97+AS149+AS210</f>
        <v>15.7</v>
      </c>
      <c r="AT28" s="187">
        <f>AT97+AT149+AT210</f>
        <v>13.676388888888887</v>
      </c>
    </row>
    <row r="29" spans="2:46" x14ac:dyDescent="0.3">
      <c r="AA29" s="15"/>
      <c r="AB29" s="15"/>
      <c r="AF29" s="2"/>
      <c r="AG29" s="2"/>
    </row>
    <row r="30" spans="2:46" x14ac:dyDescent="0.3">
      <c r="AA30" s="15"/>
      <c r="AB30" s="15"/>
      <c r="AF30" s="2"/>
      <c r="AG30" s="2"/>
    </row>
    <row r="31" spans="2:46" x14ac:dyDescent="0.3">
      <c r="AA31" s="15"/>
      <c r="AB31" s="15"/>
      <c r="AF31" s="2"/>
      <c r="AG31" s="2"/>
    </row>
    <row r="32" spans="2:46" x14ac:dyDescent="0.3">
      <c r="AA32" s="15"/>
      <c r="AB32" s="15"/>
      <c r="AF32" s="2"/>
      <c r="AG32" s="2"/>
    </row>
    <row r="33" spans="27:33" x14ac:dyDescent="0.3">
      <c r="AA33" s="15"/>
      <c r="AB33" s="15"/>
      <c r="AF33" s="2"/>
      <c r="AG33" s="2"/>
    </row>
    <row r="34" spans="27:33" x14ac:dyDescent="0.3">
      <c r="AA34" s="15"/>
      <c r="AB34" s="15"/>
      <c r="AF34" s="2"/>
      <c r="AG34" s="2"/>
    </row>
    <row r="35" spans="27:33" x14ac:dyDescent="0.3">
      <c r="AA35" s="15"/>
      <c r="AB35" s="15"/>
      <c r="AF35" s="2"/>
      <c r="AG35" s="2"/>
    </row>
    <row r="36" spans="27:33" x14ac:dyDescent="0.3">
      <c r="AA36" s="15"/>
      <c r="AB36" s="15"/>
      <c r="AF36" s="2"/>
      <c r="AG36" s="2"/>
    </row>
    <row r="37" spans="27:33" x14ac:dyDescent="0.3">
      <c r="AA37" s="15"/>
      <c r="AB37" s="15"/>
      <c r="AF37" s="2"/>
      <c r="AG37" s="2"/>
    </row>
    <row r="38" spans="27:33" x14ac:dyDescent="0.3">
      <c r="AA38" s="15"/>
      <c r="AB38" s="15"/>
      <c r="AF38" s="2"/>
      <c r="AG38" s="2"/>
    </row>
    <row r="39" spans="27:33" x14ac:dyDescent="0.3">
      <c r="AA39" s="15"/>
      <c r="AB39" s="15"/>
      <c r="AF39" s="2"/>
      <c r="AG39" s="2"/>
    </row>
    <row r="40" spans="27:33" x14ac:dyDescent="0.3">
      <c r="AA40" s="15"/>
      <c r="AB40" s="15"/>
      <c r="AF40" s="2"/>
      <c r="AG40" s="2"/>
    </row>
    <row r="41" spans="27:33" x14ac:dyDescent="0.3">
      <c r="AA41" s="15"/>
      <c r="AB41" s="15"/>
      <c r="AF41" s="2"/>
      <c r="AG41" s="2"/>
    </row>
    <row r="42" spans="27:33" x14ac:dyDescent="0.3">
      <c r="AA42" s="15"/>
      <c r="AB42" s="15"/>
      <c r="AF42" s="2"/>
      <c r="AG42" s="2"/>
    </row>
    <row r="43" spans="27:33" x14ac:dyDescent="0.3">
      <c r="AA43" s="15"/>
      <c r="AB43" s="15"/>
      <c r="AF43" s="2"/>
      <c r="AG43" s="2"/>
    </row>
    <row r="44" spans="27:33" x14ac:dyDescent="0.3">
      <c r="AA44" s="15"/>
      <c r="AB44" s="15"/>
      <c r="AF44" s="2"/>
      <c r="AG44" s="2"/>
    </row>
    <row r="45" spans="27:33" x14ac:dyDescent="0.3">
      <c r="AA45" s="15"/>
      <c r="AB45" s="15"/>
      <c r="AF45" s="2"/>
      <c r="AG45" s="2"/>
    </row>
    <row r="46" spans="27:33" x14ac:dyDescent="0.3">
      <c r="AA46" s="15"/>
      <c r="AB46" s="15"/>
      <c r="AF46" s="2"/>
      <c r="AG46" s="2"/>
    </row>
    <row r="47" spans="27:33" x14ac:dyDescent="0.3">
      <c r="AA47" s="15"/>
      <c r="AB47" s="15"/>
      <c r="AF47" s="2"/>
      <c r="AG47" s="2"/>
    </row>
    <row r="48" spans="27:33" x14ac:dyDescent="0.3">
      <c r="AA48" s="15"/>
      <c r="AB48" s="15"/>
      <c r="AF48" s="2"/>
      <c r="AG48" s="2"/>
    </row>
    <row r="49" spans="2:33" x14ac:dyDescent="0.3">
      <c r="AA49" s="15"/>
      <c r="AB49" s="15"/>
      <c r="AF49" s="2"/>
      <c r="AG49" s="2"/>
    </row>
    <row r="50" spans="2:33" x14ac:dyDescent="0.3">
      <c r="AA50" s="15"/>
      <c r="AB50" s="15"/>
      <c r="AF50" s="2"/>
      <c r="AG50" s="2"/>
    </row>
    <row r="51" spans="2:33" x14ac:dyDescent="0.3">
      <c r="AA51" s="15"/>
      <c r="AB51" s="15"/>
      <c r="AF51" s="2"/>
      <c r="AG51" s="2"/>
    </row>
    <row r="52" spans="2:33" ht="17.399999999999999" x14ac:dyDescent="0.3">
      <c r="B52" s="5" t="s">
        <v>162</v>
      </c>
      <c r="C52" s="11">
        <v>2005</v>
      </c>
      <c r="D52" s="11">
        <v>2006</v>
      </c>
      <c r="E52" s="11">
        <v>2007</v>
      </c>
      <c r="F52" s="11">
        <v>2008</v>
      </c>
      <c r="G52" s="16">
        <v>2009</v>
      </c>
      <c r="H52" s="16">
        <v>2010</v>
      </c>
      <c r="I52" s="16">
        <v>2011</v>
      </c>
      <c r="J52" s="11">
        <v>2012</v>
      </c>
      <c r="K52" s="11">
        <v>2013</v>
      </c>
      <c r="L52" s="68">
        <v>2014</v>
      </c>
      <c r="M52" s="77">
        <v>2015</v>
      </c>
      <c r="N52" s="77">
        <v>2016</v>
      </c>
      <c r="O52" s="11">
        <v>2017</v>
      </c>
      <c r="P52" s="165">
        <v>2018</v>
      </c>
      <c r="Q52" s="185">
        <v>2019</v>
      </c>
      <c r="R52" s="194">
        <v>2020</v>
      </c>
      <c r="S52" s="206">
        <v>2021</v>
      </c>
      <c r="T52" s="213">
        <v>2022</v>
      </c>
      <c r="U52" s="227">
        <v>2023</v>
      </c>
      <c r="AA52" s="15"/>
      <c r="AB52" s="15"/>
      <c r="AC52" s="15"/>
      <c r="AD52" s="15"/>
      <c r="AE52" s="15"/>
    </row>
    <row r="53" spans="2:33" ht="15.6" x14ac:dyDescent="0.3">
      <c r="B53" s="1"/>
      <c r="C53" s="10" t="s">
        <v>2</v>
      </c>
      <c r="D53" s="10" t="s">
        <v>2</v>
      </c>
      <c r="E53" s="10" t="s">
        <v>2</v>
      </c>
      <c r="F53" s="10" t="s">
        <v>2</v>
      </c>
      <c r="G53" s="1" t="s">
        <v>2</v>
      </c>
      <c r="H53" s="1" t="s">
        <v>2</v>
      </c>
      <c r="I53" s="1" t="s">
        <v>2</v>
      </c>
      <c r="J53" s="10" t="s">
        <v>2</v>
      </c>
      <c r="K53" s="10" t="s">
        <v>2</v>
      </c>
      <c r="L53" s="10" t="s">
        <v>2</v>
      </c>
      <c r="M53" s="10" t="s">
        <v>2</v>
      </c>
      <c r="N53" s="10" t="s">
        <v>2</v>
      </c>
      <c r="O53" s="10" t="s">
        <v>2</v>
      </c>
      <c r="P53" s="164" t="s">
        <v>2</v>
      </c>
      <c r="Q53" s="177" t="s">
        <v>2</v>
      </c>
      <c r="R53" s="177" t="s">
        <v>2</v>
      </c>
      <c r="S53" s="207" t="s">
        <v>2</v>
      </c>
      <c r="T53" s="207" t="s">
        <v>2</v>
      </c>
      <c r="U53" s="207" t="s">
        <v>2</v>
      </c>
      <c r="AA53" s="15"/>
      <c r="AB53" s="15"/>
      <c r="AC53" s="15"/>
      <c r="AD53" s="15"/>
      <c r="AE53" s="15"/>
    </row>
    <row r="54" spans="2:33" x14ac:dyDescent="0.3">
      <c r="B54" s="4" t="s">
        <v>20</v>
      </c>
      <c r="C54" s="9"/>
      <c r="D54" s="9"/>
      <c r="E54" s="9"/>
      <c r="F54" s="9"/>
      <c r="G54" s="4"/>
      <c r="H54" s="4"/>
      <c r="I54" s="4"/>
      <c r="J54" s="9"/>
      <c r="K54" s="9"/>
      <c r="L54" s="9"/>
      <c r="M54" s="9"/>
      <c r="N54" s="9"/>
      <c r="O54" s="9"/>
      <c r="P54" s="163"/>
      <c r="Q54" s="171"/>
      <c r="R54" s="171"/>
      <c r="S54" s="171"/>
      <c r="U54" s="171"/>
      <c r="AA54" s="15"/>
      <c r="AB54" s="15"/>
      <c r="AC54" s="15"/>
      <c r="AD54" s="15"/>
      <c r="AE54" s="15"/>
    </row>
    <row r="55" spans="2:33" x14ac:dyDescent="0.3">
      <c r="B55" s="8" t="s">
        <v>5</v>
      </c>
      <c r="C55" s="29">
        <v>6.6</v>
      </c>
      <c r="D55" s="29">
        <v>15.8</v>
      </c>
      <c r="E55" s="29">
        <v>34.700000000000003</v>
      </c>
      <c r="F55" s="29">
        <v>46.5</v>
      </c>
      <c r="G55" s="30">
        <v>55.5</v>
      </c>
      <c r="H55" s="30">
        <v>40</v>
      </c>
      <c r="I55" s="30">
        <v>36.700000000000003</v>
      </c>
      <c r="J55" s="30">
        <v>32.200000000000003</v>
      </c>
      <c r="K55" s="31">
        <v>29.7</v>
      </c>
      <c r="L55" s="29">
        <v>34.4</v>
      </c>
      <c r="M55" s="29">
        <v>34.4</v>
      </c>
      <c r="N55" s="29">
        <v>33.299999999999997</v>
      </c>
      <c r="O55" s="29">
        <v>32.4</v>
      </c>
      <c r="P55" s="168">
        <v>31.699999999999996</v>
      </c>
      <c r="Q55" s="168">
        <f>AD83</f>
        <v>29.900000000000002</v>
      </c>
      <c r="R55" s="168">
        <f>AE83</f>
        <v>30.099999999999998</v>
      </c>
      <c r="S55" s="168">
        <f t="shared" ref="S55:S61" si="6">AL83</f>
        <v>30.649999999999995</v>
      </c>
      <c r="T55" s="30">
        <f>AP83</f>
        <v>36.51</v>
      </c>
      <c r="U55" s="30">
        <f>AT83</f>
        <v>38.061396404999996</v>
      </c>
      <c r="AA55" s="15"/>
      <c r="AB55" s="15"/>
      <c r="AC55" s="15"/>
      <c r="AD55" s="15"/>
      <c r="AE55" s="15"/>
    </row>
    <row r="56" spans="2:33" x14ac:dyDescent="0.3">
      <c r="B56" s="6" t="s">
        <v>21</v>
      </c>
      <c r="C56" s="17">
        <v>4.4000000000000004</v>
      </c>
      <c r="D56" s="17">
        <v>10.9</v>
      </c>
      <c r="E56" s="17">
        <v>18.100000000000001</v>
      </c>
      <c r="F56" s="17">
        <v>23.6</v>
      </c>
      <c r="G56" s="19">
        <v>27.3</v>
      </c>
      <c r="H56" s="19">
        <v>17.5</v>
      </c>
      <c r="I56" s="19">
        <v>17.100000000000001</v>
      </c>
      <c r="J56" s="19">
        <v>15.2</v>
      </c>
      <c r="K56" s="33">
        <v>14.8</v>
      </c>
      <c r="L56" s="17">
        <v>14.7</v>
      </c>
      <c r="M56" s="17">
        <v>14.7</v>
      </c>
      <c r="N56" s="17">
        <v>14.8</v>
      </c>
      <c r="O56" s="17">
        <v>14.2</v>
      </c>
      <c r="P56" s="166">
        <v>14.1</v>
      </c>
      <c r="Q56" s="179">
        <f>AD84</f>
        <v>13.4</v>
      </c>
      <c r="R56" s="179">
        <f>AE84</f>
        <v>13.6</v>
      </c>
      <c r="S56" s="19">
        <f t="shared" si="6"/>
        <v>13.6</v>
      </c>
      <c r="T56" s="19">
        <f t="shared" ref="T56:T61" si="7">AP84</f>
        <v>13.6</v>
      </c>
      <c r="U56" s="19">
        <f t="shared" ref="U56:U61" si="8">AT84</f>
        <v>12.2</v>
      </c>
      <c r="AA56" s="15"/>
      <c r="AB56" s="15"/>
      <c r="AC56" s="15"/>
      <c r="AD56" s="15"/>
      <c r="AE56" s="15"/>
    </row>
    <row r="57" spans="2:33" x14ac:dyDescent="0.3">
      <c r="B57" s="6" t="s">
        <v>22</v>
      </c>
      <c r="C57" s="17">
        <v>2.2000000000000002</v>
      </c>
      <c r="D57" s="17">
        <v>4.9000000000000004</v>
      </c>
      <c r="E57" s="17">
        <v>16.600000000000001</v>
      </c>
      <c r="F57" s="17">
        <v>22.9</v>
      </c>
      <c r="G57" s="19">
        <v>28.2</v>
      </c>
      <c r="H57" s="19">
        <v>22.5</v>
      </c>
      <c r="I57" s="19">
        <v>19.600000000000001</v>
      </c>
      <c r="J57" s="19">
        <v>16.600000000000001</v>
      </c>
      <c r="K57" s="33">
        <v>12.8</v>
      </c>
      <c r="L57" s="17">
        <v>12.7</v>
      </c>
      <c r="M57" s="17">
        <v>12.7</v>
      </c>
      <c r="N57" s="17">
        <v>11.8</v>
      </c>
      <c r="O57" s="17">
        <v>11.8</v>
      </c>
      <c r="P57" s="166">
        <v>11.7</v>
      </c>
      <c r="Q57" s="179">
        <f t="shared" ref="Q57:R58" si="9">AD85</f>
        <v>11.7</v>
      </c>
      <c r="R57" s="179">
        <f t="shared" si="9"/>
        <v>11.7</v>
      </c>
      <c r="S57" s="19">
        <f t="shared" si="6"/>
        <v>11.1</v>
      </c>
      <c r="T57" s="19">
        <f t="shared" si="7"/>
        <v>10.8</v>
      </c>
      <c r="U57" s="19">
        <f t="shared" si="8"/>
        <v>9.4</v>
      </c>
      <c r="AA57" s="15"/>
      <c r="AB57" s="15"/>
      <c r="AC57" s="15"/>
      <c r="AD57" s="15"/>
      <c r="AE57" s="15"/>
    </row>
    <row r="58" spans="2:33" x14ac:dyDescent="0.3">
      <c r="B58" s="6" t="s">
        <v>23</v>
      </c>
      <c r="C58" s="17" t="s">
        <v>1</v>
      </c>
      <c r="D58" s="17" t="s">
        <v>1</v>
      </c>
      <c r="E58" s="17" t="s">
        <v>1</v>
      </c>
      <c r="F58" s="17" t="s">
        <v>1</v>
      </c>
      <c r="G58" s="17" t="s">
        <v>1</v>
      </c>
      <c r="H58" s="17" t="s">
        <v>1</v>
      </c>
      <c r="I58" s="17" t="s">
        <v>1</v>
      </c>
      <c r="J58" s="19">
        <v>0.4</v>
      </c>
      <c r="K58" s="33">
        <v>2.1</v>
      </c>
      <c r="L58" s="17">
        <v>7</v>
      </c>
      <c r="M58" s="17">
        <v>7</v>
      </c>
      <c r="N58" s="17">
        <v>6.7</v>
      </c>
      <c r="O58" s="17">
        <v>6.4</v>
      </c>
      <c r="P58" s="166">
        <v>5.9</v>
      </c>
      <c r="Q58" s="179">
        <f t="shared" si="9"/>
        <v>4.8</v>
      </c>
      <c r="R58" s="179">
        <f>AH86</f>
        <v>4.5</v>
      </c>
      <c r="S58" s="19">
        <f t="shared" si="6"/>
        <v>4.2</v>
      </c>
      <c r="T58" s="19">
        <f t="shared" si="7"/>
        <v>4.03</v>
      </c>
      <c r="U58" s="19">
        <f t="shared" si="8"/>
        <v>4.04</v>
      </c>
      <c r="AA58" s="15"/>
      <c r="AB58" s="15"/>
      <c r="AC58" s="15"/>
      <c r="AD58" s="15"/>
      <c r="AE58" s="15"/>
    </row>
    <row r="59" spans="2:33" s="171" customFormat="1" x14ac:dyDescent="0.3">
      <c r="B59" s="6" t="s">
        <v>155</v>
      </c>
      <c r="C59" s="179"/>
      <c r="D59" s="179"/>
      <c r="E59" s="179"/>
      <c r="F59" s="179"/>
      <c r="G59" s="179"/>
      <c r="H59" s="179"/>
      <c r="I59" s="179"/>
      <c r="J59" s="19"/>
      <c r="K59" s="33"/>
      <c r="L59" s="179"/>
      <c r="M59" s="179"/>
      <c r="N59" s="179"/>
      <c r="O59" s="179"/>
      <c r="P59" s="179"/>
      <c r="Q59" s="179"/>
      <c r="R59" s="179"/>
      <c r="S59" s="19">
        <f t="shared" si="6"/>
        <v>0.72</v>
      </c>
      <c r="T59" s="19">
        <f t="shared" si="7"/>
        <v>3.44</v>
      </c>
      <c r="U59" s="19">
        <f t="shared" si="8"/>
        <v>4.9628887449999963</v>
      </c>
    </row>
    <row r="60" spans="2:33" s="171" customFormat="1" x14ac:dyDescent="0.3">
      <c r="B60" s="6" t="s">
        <v>156</v>
      </c>
      <c r="C60" s="179"/>
      <c r="D60" s="179"/>
      <c r="E60" s="179"/>
      <c r="F60" s="179"/>
      <c r="G60" s="179"/>
      <c r="H60" s="179"/>
      <c r="I60" s="179"/>
      <c r="J60" s="19"/>
      <c r="K60" s="33"/>
      <c r="L60" s="179"/>
      <c r="M60" s="179"/>
      <c r="N60" s="179"/>
      <c r="O60" s="179"/>
      <c r="P60" s="179"/>
      <c r="Q60" s="179"/>
      <c r="R60" s="179"/>
      <c r="S60" s="19">
        <f t="shared" si="6"/>
        <v>0.31</v>
      </c>
      <c r="T60" s="19">
        <f t="shared" si="7"/>
        <v>1.53</v>
      </c>
      <c r="U60" s="19">
        <f t="shared" si="8"/>
        <v>2.6082875070000004</v>
      </c>
    </row>
    <row r="61" spans="2:33" s="171" customFormat="1" x14ac:dyDescent="0.3">
      <c r="B61" s="6" t="s">
        <v>157</v>
      </c>
      <c r="C61" s="179"/>
      <c r="D61" s="179"/>
      <c r="E61" s="179"/>
      <c r="F61" s="179"/>
      <c r="G61" s="179"/>
      <c r="H61" s="179"/>
      <c r="I61" s="179"/>
      <c r="J61" s="19"/>
      <c r="K61" s="33"/>
      <c r="L61" s="179"/>
      <c r="M61" s="179"/>
      <c r="N61" s="179"/>
      <c r="O61" s="179"/>
      <c r="P61" s="179"/>
      <c r="Q61" s="179"/>
      <c r="R61" s="179"/>
      <c r="S61" s="19">
        <f t="shared" si="6"/>
        <v>0.72</v>
      </c>
      <c r="T61" s="19">
        <f t="shared" si="7"/>
        <v>3.11</v>
      </c>
      <c r="U61" s="19">
        <f t="shared" si="8"/>
        <v>4.8502201529999951</v>
      </c>
    </row>
    <row r="62" spans="2:33" x14ac:dyDescent="0.3">
      <c r="B62" s="8" t="s">
        <v>6</v>
      </c>
      <c r="C62" s="34" t="s">
        <v>1</v>
      </c>
      <c r="D62" s="34">
        <v>12</v>
      </c>
      <c r="E62" s="34">
        <v>11</v>
      </c>
      <c r="F62" s="34">
        <v>8</v>
      </c>
      <c r="G62" s="34">
        <v>64</v>
      </c>
      <c r="H62" s="34">
        <v>55</v>
      </c>
      <c r="I62" s="35">
        <v>75</v>
      </c>
      <c r="J62" s="35">
        <v>130</v>
      </c>
      <c r="K62" s="36">
        <v>136</v>
      </c>
      <c r="L62" s="36">
        <v>123</v>
      </c>
      <c r="M62" s="36">
        <v>107</v>
      </c>
      <c r="N62" s="36">
        <v>60</v>
      </c>
      <c r="O62" s="36">
        <v>70</v>
      </c>
      <c r="P62" s="169">
        <v>106</v>
      </c>
      <c r="Q62" s="169">
        <f>SUM(AA90:AD90)</f>
        <v>57</v>
      </c>
      <c r="R62" s="169">
        <f>SUM(AE90:AH90)</f>
        <v>56</v>
      </c>
      <c r="S62" s="37">
        <f>SUM(S63:S68)</f>
        <v>158</v>
      </c>
      <c r="T62" s="37">
        <f>SUM(T63:T68)</f>
        <v>164</v>
      </c>
      <c r="U62" s="37">
        <f>SUM(U63:U68)</f>
        <v>246</v>
      </c>
      <c r="AA62" s="15"/>
      <c r="AB62" s="15"/>
      <c r="AC62" s="15"/>
      <c r="AD62" s="15"/>
      <c r="AE62" s="15"/>
    </row>
    <row r="63" spans="2:33" x14ac:dyDescent="0.3">
      <c r="B63" s="6" t="s">
        <v>24</v>
      </c>
      <c r="C63" s="20" t="s">
        <v>1</v>
      </c>
      <c r="D63" s="20">
        <v>11</v>
      </c>
      <c r="E63" s="20">
        <v>7</v>
      </c>
      <c r="F63" s="20">
        <v>6</v>
      </c>
      <c r="G63" s="20">
        <v>32</v>
      </c>
      <c r="H63" s="20">
        <v>51</v>
      </c>
      <c r="I63" s="22">
        <v>68</v>
      </c>
      <c r="J63" s="22">
        <v>123</v>
      </c>
      <c r="K63" s="38">
        <v>77</v>
      </c>
      <c r="L63" s="38">
        <v>79</v>
      </c>
      <c r="M63" s="38">
        <v>68</v>
      </c>
      <c r="N63" s="38">
        <v>42</v>
      </c>
      <c r="O63" s="38">
        <v>36</v>
      </c>
      <c r="P63" s="169">
        <v>51</v>
      </c>
      <c r="Q63" s="188">
        <f>SUM(AA91:AD91)</f>
        <v>28</v>
      </c>
      <c r="R63" s="188">
        <f>SUM(AE91:AH91)</f>
        <v>26</v>
      </c>
      <c r="S63" s="39">
        <f>SUM(AI91:AL91)</f>
        <v>36</v>
      </c>
      <c r="T63" s="39">
        <f>SUM(AJ91:AM91)</f>
        <v>38</v>
      </c>
      <c r="U63" s="39">
        <f>SUM(AQ91:AT91)</f>
        <v>42</v>
      </c>
      <c r="AA63" s="15"/>
      <c r="AB63" s="15"/>
      <c r="AC63" s="15"/>
      <c r="AD63" s="15"/>
      <c r="AE63" s="15"/>
    </row>
    <row r="64" spans="2:33" x14ac:dyDescent="0.3">
      <c r="B64" s="6" t="s">
        <v>25</v>
      </c>
      <c r="C64" s="20" t="s">
        <v>1</v>
      </c>
      <c r="D64" s="20">
        <v>1</v>
      </c>
      <c r="E64" s="20">
        <v>4</v>
      </c>
      <c r="F64" s="20">
        <v>2</v>
      </c>
      <c r="G64" s="20">
        <v>32</v>
      </c>
      <c r="H64" s="20">
        <v>4</v>
      </c>
      <c r="I64" s="22">
        <v>7</v>
      </c>
      <c r="J64" s="22">
        <v>7</v>
      </c>
      <c r="K64" s="38">
        <v>5</v>
      </c>
      <c r="L64" s="38">
        <v>13</v>
      </c>
      <c r="M64" s="38">
        <v>20</v>
      </c>
      <c r="N64" s="38">
        <v>7</v>
      </c>
      <c r="O64" s="38">
        <v>15</v>
      </c>
      <c r="P64" s="169">
        <v>27</v>
      </c>
      <c r="Q64" s="188">
        <f>SUM(AA92:AD92)</f>
        <v>15</v>
      </c>
      <c r="R64" s="188">
        <f>SUM(AE92:AH92)</f>
        <v>14</v>
      </c>
      <c r="S64" s="39">
        <f t="shared" ref="S64:S68" si="10">SUM(AI92:AL92)</f>
        <v>32</v>
      </c>
      <c r="T64" s="39">
        <f t="shared" ref="T64:T68" si="11">SUM(AJ92:AM92)</f>
        <v>32</v>
      </c>
      <c r="U64" s="39">
        <f t="shared" ref="U64:U68" si="12">SUM(AQ92:AT92)</f>
        <v>35</v>
      </c>
      <c r="AA64" s="15"/>
      <c r="AB64" s="15"/>
      <c r="AC64" s="15"/>
      <c r="AD64" s="15"/>
      <c r="AE64" s="15"/>
    </row>
    <row r="65" spans="2:46" x14ac:dyDescent="0.3">
      <c r="B65" s="6" t="s">
        <v>23</v>
      </c>
      <c r="C65" s="20" t="s">
        <v>1</v>
      </c>
      <c r="D65" s="22" t="s">
        <v>1</v>
      </c>
      <c r="E65" s="22" t="s">
        <v>1</v>
      </c>
      <c r="F65" s="22" t="s">
        <v>1</v>
      </c>
      <c r="G65" s="22" t="s">
        <v>1</v>
      </c>
      <c r="H65" s="22" t="s">
        <v>1</v>
      </c>
      <c r="I65" s="22" t="s">
        <v>1</v>
      </c>
      <c r="J65" s="22">
        <v>0</v>
      </c>
      <c r="K65" s="38">
        <v>54</v>
      </c>
      <c r="L65" s="38">
        <v>31</v>
      </c>
      <c r="M65" s="38">
        <v>19</v>
      </c>
      <c r="N65" s="38">
        <v>11</v>
      </c>
      <c r="O65" s="38">
        <v>19</v>
      </c>
      <c r="P65" s="169">
        <v>28</v>
      </c>
      <c r="Q65" s="188">
        <f>SUM(AA93:AD93)</f>
        <v>14</v>
      </c>
      <c r="R65" s="188">
        <f>SUM(AE93:AH93)</f>
        <v>16</v>
      </c>
      <c r="S65" s="39">
        <f t="shared" si="10"/>
        <v>32</v>
      </c>
      <c r="T65" s="39">
        <f t="shared" si="11"/>
        <v>30</v>
      </c>
      <c r="U65" s="39">
        <f t="shared" si="12"/>
        <v>25</v>
      </c>
      <c r="AA65" s="15"/>
      <c r="AB65" s="15"/>
      <c r="AC65" s="15"/>
      <c r="AD65" s="15"/>
      <c r="AE65" s="15"/>
    </row>
    <row r="66" spans="2:46" s="171" customFormat="1" x14ac:dyDescent="0.3">
      <c r="B66" s="6" t="s">
        <v>155</v>
      </c>
      <c r="C66" s="180"/>
      <c r="D66" s="22"/>
      <c r="E66" s="22"/>
      <c r="F66" s="22"/>
      <c r="G66" s="22"/>
      <c r="H66" s="22"/>
      <c r="I66" s="22"/>
      <c r="J66" s="22"/>
      <c r="K66" s="154"/>
      <c r="L66" s="154"/>
      <c r="M66" s="154"/>
      <c r="N66" s="154"/>
      <c r="O66" s="154"/>
      <c r="P66" s="169"/>
      <c r="Q66" s="188"/>
      <c r="R66" s="188"/>
      <c r="S66" s="39">
        <f t="shared" si="10"/>
        <v>17</v>
      </c>
      <c r="T66" s="39">
        <f t="shared" si="11"/>
        <v>23</v>
      </c>
      <c r="U66" s="39">
        <f t="shared" si="12"/>
        <v>2</v>
      </c>
    </row>
    <row r="67" spans="2:46" s="171" customFormat="1" x14ac:dyDescent="0.3">
      <c r="B67" s="6" t="s">
        <v>156</v>
      </c>
      <c r="C67" s="180"/>
      <c r="D67" s="22"/>
      <c r="E67" s="22"/>
      <c r="F67" s="22"/>
      <c r="G67" s="22"/>
      <c r="H67" s="22"/>
      <c r="I67" s="22"/>
      <c r="J67" s="22"/>
      <c r="K67" s="154"/>
      <c r="L67" s="154"/>
      <c r="M67" s="154"/>
      <c r="N67" s="154"/>
      <c r="O67" s="154"/>
      <c r="P67" s="169"/>
      <c r="Q67" s="188"/>
      <c r="R67" s="188"/>
      <c r="S67" s="39">
        <f t="shared" si="10"/>
        <v>17</v>
      </c>
      <c r="T67" s="39">
        <f t="shared" si="11"/>
        <v>17</v>
      </c>
      <c r="U67" s="39">
        <f t="shared" si="12"/>
        <v>67</v>
      </c>
    </row>
    <row r="68" spans="2:46" s="171" customFormat="1" x14ac:dyDescent="0.3">
      <c r="B68" s="6" t="s">
        <v>157</v>
      </c>
      <c r="C68" s="180"/>
      <c r="D68" s="22"/>
      <c r="E68" s="22"/>
      <c r="F68" s="22"/>
      <c r="G68" s="22"/>
      <c r="H68" s="22"/>
      <c r="I68" s="22"/>
      <c r="J68" s="22"/>
      <c r="K68" s="154"/>
      <c r="L68" s="154"/>
      <c r="M68" s="154"/>
      <c r="N68" s="154"/>
      <c r="O68" s="154"/>
      <c r="P68" s="169"/>
      <c r="Q68" s="188"/>
      <c r="R68" s="188"/>
      <c r="S68" s="39">
        <f t="shared" si="10"/>
        <v>24</v>
      </c>
      <c r="T68" s="39">
        <f t="shared" si="11"/>
        <v>24</v>
      </c>
      <c r="U68" s="39">
        <f t="shared" si="12"/>
        <v>75</v>
      </c>
    </row>
    <row r="69" spans="2:46" x14ac:dyDescent="0.3">
      <c r="B69" s="6" t="s">
        <v>7</v>
      </c>
      <c r="C69" s="29" t="s">
        <v>1</v>
      </c>
      <c r="D69" s="40">
        <v>0.29305555555555557</v>
      </c>
      <c r="E69" s="40">
        <v>0.67013888888888884</v>
      </c>
      <c r="F69" s="40">
        <v>0.11180555555555556</v>
      </c>
      <c r="G69" s="41" t="s">
        <v>8</v>
      </c>
      <c r="H69" s="41" t="s">
        <v>9</v>
      </c>
      <c r="I69" s="41" t="s">
        <v>10</v>
      </c>
      <c r="J69" s="41" t="s">
        <v>11</v>
      </c>
      <c r="K69" s="41" t="s">
        <v>12</v>
      </c>
      <c r="L69" s="41" t="s">
        <v>13</v>
      </c>
      <c r="M69" s="41" t="s">
        <v>77</v>
      </c>
      <c r="N69" s="41" t="s">
        <v>16</v>
      </c>
      <c r="O69" s="41" t="s">
        <v>113</v>
      </c>
      <c r="P69" s="170" t="s">
        <v>127</v>
      </c>
      <c r="Q69" s="189">
        <v>2.1784722222222221</v>
      </c>
      <c r="R69" s="189">
        <v>2.2034722222222221</v>
      </c>
      <c r="S69" s="189">
        <f>SUM(S70:S75)</f>
        <v>10.759722222222223</v>
      </c>
      <c r="T69" s="189">
        <f>SUM(T70:T75)</f>
        <v>10.902777777777779</v>
      </c>
      <c r="U69" s="189">
        <f>SUM(U70:U75)</f>
        <v>26.278472222222224</v>
      </c>
      <c r="AA69" s="15"/>
      <c r="AB69" s="15"/>
      <c r="AC69" s="15"/>
      <c r="AD69" s="15"/>
      <c r="AE69" s="15"/>
    </row>
    <row r="70" spans="2:46" x14ac:dyDescent="0.3">
      <c r="B70" s="6" t="s">
        <v>24</v>
      </c>
      <c r="C70" s="20" t="s">
        <v>1</v>
      </c>
      <c r="D70" s="28">
        <v>0.2722222222222222</v>
      </c>
      <c r="E70" s="28">
        <v>0.22847222222222222</v>
      </c>
      <c r="F70" s="28">
        <v>8.4722222222222213E-2</v>
      </c>
      <c r="G70" s="27" t="s">
        <v>31</v>
      </c>
      <c r="H70" s="27" t="s">
        <v>32</v>
      </c>
      <c r="I70" s="27" t="s">
        <v>33</v>
      </c>
      <c r="J70" s="27" t="s">
        <v>34</v>
      </c>
      <c r="K70" s="27" t="s">
        <v>35</v>
      </c>
      <c r="L70" s="27" t="s">
        <v>36</v>
      </c>
      <c r="M70" s="27" t="s">
        <v>75</v>
      </c>
      <c r="N70" s="27" t="s">
        <v>83</v>
      </c>
      <c r="O70" s="27" t="s">
        <v>115</v>
      </c>
      <c r="P70" s="167" t="s">
        <v>129</v>
      </c>
      <c r="Q70" s="187">
        <f t="shared" ref="Q70:Q72" si="13">SUM(AA98:AD98)</f>
        <v>0.66111111111111098</v>
      </c>
      <c r="R70" s="187">
        <v>0.52569444444444446</v>
      </c>
      <c r="S70" s="187">
        <f>SUM(AI98:AL98)</f>
        <v>2.0243055555555558</v>
      </c>
      <c r="T70" s="187">
        <f t="shared" ref="T70:T75" si="14">SUM(AJ98:AM98)</f>
        <v>1.9444444444444444</v>
      </c>
      <c r="U70" s="187">
        <f>SUM(AQ98:AT98)</f>
        <v>1.4236111111111112</v>
      </c>
      <c r="AA70" s="15"/>
      <c r="AB70" s="15"/>
      <c r="AC70" s="15"/>
      <c r="AD70" s="15"/>
      <c r="AE70" s="15"/>
    </row>
    <row r="71" spans="2:46" x14ac:dyDescent="0.3">
      <c r="B71" s="6" t="s">
        <v>25</v>
      </c>
      <c r="C71" s="20" t="s">
        <v>1</v>
      </c>
      <c r="D71" s="28">
        <v>2.0833333333333332E-2</v>
      </c>
      <c r="E71" s="28">
        <v>0.44166666666666665</v>
      </c>
      <c r="F71" s="28">
        <v>2.7083333333333334E-2</v>
      </c>
      <c r="G71" s="27" t="s">
        <v>31</v>
      </c>
      <c r="H71" s="27" t="s">
        <v>42</v>
      </c>
      <c r="I71" s="27" t="s">
        <v>43</v>
      </c>
      <c r="J71" s="27" t="s">
        <v>44</v>
      </c>
      <c r="K71" s="27" t="s">
        <v>45</v>
      </c>
      <c r="L71" s="27" t="s">
        <v>46</v>
      </c>
      <c r="M71" s="27" t="s">
        <v>38</v>
      </c>
      <c r="N71" s="27" t="s">
        <v>84</v>
      </c>
      <c r="O71" s="27" t="s">
        <v>116</v>
      </c>
      <c r="P71" s="167" t="s">
        <v>130</v>
      </c>
      <c r="Q71" s="187">
        <f t="shared" si="13"/>
        <v>0.93402777777777779</v>
      </c>
      <c r="R71" s="187">
        <v>1.0111111111111111</v>
      </c>
      <c r="S71" s="187">
        <f>SUM(AI99:AL99)</f>
        <v>3.3118055555555554</v>
      </c>
      <c r="T71" s="187">
        <f t="shared" si="14"/>
        <v>3.6111111111111116</v>
      </c>
      <c r="U71" s="187">
        <f t="shared" ref="U71:U75" si="15">SUM(AQ99:AT99)</f>
        <v>4.8798611111111114</v>
      </c>
      <c r="AA71" s="15"/>
      <c r="AB71" s="15"/>
      <c r="AC71" s="15"/>
      <c r="AD71" s="15"/>
      <c r="AE71" s="15"/>
    </row>
    <row r="72" spans="2:46" x14ac:dyDescent="0.3">
      <c r="B72" s="6" t="s">
        <v>23</v>
      </c>
      <c r="C72" s="20" t="s">
        <v>1</v>
      </c>
      <c r="D72" s="22" t="s">
        <v>1</v>
      </c>
      <c r="E72" s="22" t="s">
        <v>1</v>
      </c>
      <c r="F72" s="22" t="s">
        <v>1</v>
      </c>
      <c r="G72" s="22" t="s">
        <v>1</v>
      </c>
      <c r="H72" s="22" t="s">
        <v>1</v>
      </c>
      <c r="I72" s="22" t="s">
        <v>1</v>
      </c>
      <c r="J72" s="27" t="s">
        <v>48</v>
      </c>
      <c r="K72" s="27" t="s">
        <v>53</v>
      </c>
      <c r="L72" s="27" t="s">
        <v>54</v>
      </c>
      <c r="M72" s="27" t="s">
        <v>76</v>
      </c>
      <c r="N72" s="27" t="s">
        <v>82</v>
      </c>
      <c r="O72" s="27" t="s">
        <v>114</v>
      </c>
      <c r="P72" s="167" t="s">
        <v>128</v>
      </c>
      <c r="Q72" s="187">
        <f t="shared" si="13"/>
        <v>0.58333333333333337</v>
      </c>
      <c r="R72" s="187">
        <v>0.66666666666666663</v>
      </c>
      <c r="S72" s="187">
        <f>SUM(AI100:AL100)</f>
        <v>1.3333333333333333</v>
      </c>
      <c r="T72" s="187">
        <f t="shared" si="14"/>
        <v>1.25</v>
      </c>
      <c r="U72" s="187">
        <f t="shared" si="15"/>
        <v>1.0416666666666665</v>
      </c>
      <c r="AA72" s="15"/>
      <c r="AB72" s="15"/>
      <c r="AC72" s="15"/>
      <c r="AD72" s="15"/>
      <c r="AE72" s="15"/>
    </row>
    <row r="73" spans="2:46" x14ac:dyDescent="0.3">
      <c r="B73" s="6" t="s">
        <v>155</v>
      </c>
      <c r="S73" s="187">
        <f t="shared" ref="S73:S75" si="16">SUM(AI101:AL101)</f>
        <v>6.9444444444444448E-2</v>
      </c>
      <c r="T73" s="187">
        <f t="shared" si="14"/>
        <v>7.6388888888888895E-2</v>
      </c>
      <c r="U73" s="187">
        <f t="shared" si="15"/>
        <v>9.9999999999999992E-2</v>
      </c>
      <c r="Y73" s="2"/>
      <c r="Z73" s="2"/>
      <c r="AA73" s="15"/>
      <c r="AB73" s="15"/>
      <c r="AF73" s="2"/>
      <c r="AG73" s="2"/>
    </row>
    <row r="74" spans="2:46" x14ac:dyDescent="0.3">
      <c r="B74" s="6" t="s">
        <v>156</v>
      </c>
      <c r="S74" s="187">
        <f t="shared" si="16"/>
        <v>2.8333333333333335</v>
      </c>
      <c r="T74" s="187">
        <f t="shared" si="14"/>
        <v>2.8333333333333335</v>
      </c>
      <c r="U74" s="187">
        <f t="shared" si="15"/>
        <v>11.166666666666666</v>
      </c>
      <c r="AA74" s="15"/>
      <c r="AB74" s="15"/>
      <c r="AF74" s="2"/>
      <c r="AG74" s="2"/>
    </row>
    <row r="75" spans="2:46" x14ac:dyDescent="0.3">
      <c r="B75" s="6" t="s">
        <v>157</v>
      </c>
      <c r="S75" s="187">
        <f t="shared" si="16"/>
        <v>1.1875</v>
      </c>
      <c r="T75" s="187">
        <f t="shared" si="14"/>
        <v>1.1875</v>
      </c>
      <c r="U75" s="187">
        <f t="shared" si="15"/>
        <v>7.666666666666667</v>
      </c>
      <c r="AA75" s="15"/>
      <c r="AB75" s="15"/>
      <c r="AF75" s="2"/>
      <c r="AG75" s="2"/>
    </row>
    <row r="76" spans="2:46" x14ac:dyDescent="0.3">
      <c r="AA76" s="15"/>
      <c r="AB76" s="15"/>
      <c r="AF76" s="2"/>
      <c r="AG76" s="2"/>
    </row>
    <row r="77" spans="2:46" x14ac:dyDescent="0.3">
      <c r="AA77" s="15"/>
      <c r="AB77" s="15"/>
      <c r="AF77" s="2"/>
      <c r="AG77" s="2"/>
    </row>
    <row r="78" spans="2:46" x14ac:dyDescent="0.3">
      <c r="AA78" s="15"/>
      <c r="AB78" s="15"/>
      <c r="AF78" s="2"/>
      <c r="AG78" s="2"/>
    </row>
    <row r="79" spans="2:46" x14ac:dyDescent="0.3">
      <c r="AA79" s="15"/>
      <c r="AB79" s="15"/>
      <c r="AF79" s="2"/>
      <c r="AG79" s="2"/>
    </row>
    <row r="80" spans="2:46" ht="17.399999999999999" x14ac:dyDescent="0.3">
      <c r="B80" s="1" t="s">
        <v>163</v>
      </c>
      <c r="C80" s="234">
        <v>2013</v>
      </c>
      <c r="D80" s="235"/>
      <c r="E80" s="235"/>
      <c r="F80" s="236"/>
      <c r="G80" s="231">
        <v>2014</v>
      </c>
      <c r="H80" s="232"/>
      <c r="I80" s="232"/>
      <c r="J80" s="233"/>
      <c r="K80" s="231">
        <v>2015</v>
      </c>
      <c r="L80" s="232"/>
      <c r="M80" s="232"/>
      <c r="N80" s="233"/>
      <c r="O80" s="231">
        <v>2016</v>
      </c>
      <c r="P80" s="232"/>
      <c r="Q80" s="232"/>
      <c r="R80" s="233"/>
      <c r="S80" s="231">
        <v>2017</v>
      </c>
      <c r="T80" s="232"/>
      <c r="U80" s="232"/>
      <c r="V80" s="233"/>
      <c r="W80" s="231">
        <v>2018</v>
      </c>
      <c r="X80" s="232"/>
      <c r="Y80" s="232"/>
      <c r="Z80" s="233"/>
      <c r="AA80" s="231">
        <v>2019</v>
      </c>
      <c r="AB80" s="232"/>
      <c r="AC80" s="232"/>
      <c r="AD80" s="233"/>
      <c r="AE80" s="231">
        <v>2020</v>
      </c>
      <c r="AF80" s="232"/>
      <c r="AG80" s="232"/>
      <c r="AH80" s="233"/>
      <c r="AI80" s="231">
        <v>2021</v>
      </c>
      <c r="AJ80" s="232"/>
      <c r="AK80" s="232"/>
      <c r="AL80" s="233"/>
      <c r="AM80" s="228">
        <v>2022</v>
      </c>
      <c r="AN80" s="229"/>
      <c r="AO80" s="229"/>
      <c r="AP80" s="230"/>
      <c r="AQ80" s="237">
        <v>2023</v>
      </c>
      <c r="AR80" s="238"/>
      <c r="AS80" s="15"/>
      <c r="AT80" s="15"/>
    </row>
    <row r="81" spans="2:46" ht="17.399999999999999" x14ac:dyDescent="0.3">
      <c r="C81" s="79" t="s">
        <v>88</v>
      </c>
      <c r="D81" s="79" t="s">
        <v>89</v>
      </c>
      <c r="E81" s="79" t="s">
        <v>90</v>
      </c>
      <c r="F81" s="79" t="s">
        <v>91</v>
      </c>
      <c r="G81" s="78" t="s">
        <v>92</v>
      </c>
      <c r="H81" s="78" t="s">
        <v>93</v>
      </c>
      <c r="I81" s="78" t="s">
        <v>94</v>
      </c>
      <c r="J81" s="78" t="s">
        <v>95</v>
      </c>
      <c r="K81" s="80" t="s">
        <v>96</v>
      </c>
      <c r="L81" s="80" t="s">
        <v>97</v>
      </c>
      <c r="M81" s="80" t="s">
        <v>98</v>
      </c>
      <c r="N81" s="80" t="s">
        <v>99</v>
      </c>
      <c r="O81" s="78" t="s">
        <v>100</v>
      </c>
      <c r="P81" s="78" t="s">
        <v>101</v>
      </c>
      <c r="Q81" s="78" t="s">
        <v>102</v>
      </c>
      <c r="R81" s="78" t="s">
        <v>103</v>
      </c>
      <c r="S81" s="81" t="s">
        <v>104</v>
      </c>
      <c r="T81" s="78" t="s">
        <v>107</v>
      </c>
      <c r="U81" s="82" t="s">
        <v>109</v>
      </c>
      <c r="V81" s="78" t="s">
        <v>111</v>
      </c>
      <c r="W81" s="83" t="s">
        <v>117</v>
      </c>
      <c r="X81" s="97" t="s">
        <v>119</v>
      </c>
      <c r="Y81" s="122" t="s">
        <v>122</v>
      </c>
      <c r="Z81" s="162" t="s">
        <v>125</v>
      </c>
      <c r="AA81" s="182" t="s">
        <v>132</v>
      </c>
      <c r="AB81" s="183" t="s">
        <v>134</v>
      </c>
      <c r="AC81" s="184" t="s">
        <v>137</v>
      </c>
      <c r="AD81" s="186" t="s">
        <v>140</v>
      </c>
      <c r="AE81" s="190" t="s">
        <v>147</v>
      </c>
      <c r="AF81" s="192" t="s">
        <v>148</v>
      </c>
      <c r="AG81" s="193" t="s">
        <v>149</v>
      </c>
      <c r="AH81" s="193" t="s">
        <v>150</v>
      </c>
      <c r="AI81" s="193" t="s">
        <v>153</v>
      </c>
      <c r="AJ81" s="193" t="s">
        <v>154</v>
      </c>
      <c r="AK81" s="203" t="s">
        <v>158</v>
      </c>
      <c r="AL81" s="205" t="s">
        <v>159</v>
      </c>
      <c r="AM81" s="215" t="s">
        <v>168</v>
      </c>
      <c r="AN81" s="215" t="s">
        <v>169</v>
      </c>
      <c r="AO81" s="215" t="s">
        <v>170</v>
      </c>
      <c r="AP81" s="215" t="s">
        <v>171</v>
      </c>
      <c r="AQ81" s="220" t="s">
        <v>172</v>
      </c>
      <c r="AR81" s="224" t="s">
        <v>173</v>
      </c>
      <c r="AS81" s="225" t="s">
        <v>174</v>
      </c>
      <c r="AT81" s="215" t="s">
        <v>175</v>
      </c>
    </row>
    <row r="82" spans="2:46" x14ac:dyDescent="0.3">
      <c r="B82" s="4" t="s">
        <v>20</v>
      </c>
      <c r="C82" s="15"/>
      <c r="D82" s="15"/>
      <c r="E82" s="15"/>
      <c r="F82" s="15"/>
      <c r="G82" s="2"/>
      <c r="H82" s="2"/>
      <c r="I82" s="2"/>
      <c r="L82" s="15"/>
      <c r="M82" s="15"/>
      <c r="N82" s="15"/>
      <c r="O82" s="15"/>
      <c r="P82" s="15"/>
      <c r="Y82" s="115"/>
      <c r="Z82" s="155"/>
      <c r="AA82" s="171"/>
      <c r="AB82" s="171"/>
      <c r="AC82" s="171"/>
      <c r="AD82" s="171"/>
      <c r="AE82" s="171"/>
      <c r="AF82" s="171"/>
      <c r="AG82" s="171"/>
      <c r="AH82" s="171"/>
      <c r="AJ82" s="174"/>
      <c r="AK82" s="174"/>
      <c r="AM82" s="171"/>
      <c r="AN82" s="171"/>
      <c r="AO82" s="171"/>
      <c r="AP82" s="171"/>
    </row>
    <row r="83" spans="2:46" x14ac:dyDescent="0.3">
      <c r="B83" s="8" t="s">
        <v>5</v>
      </c>
      <c r="C83" s="30">
        <v>29.9</v>
      </c>
      <c r="D83" s="30">
        <v>29.9</v>
      </c>
      <c r="E83" s="30">
        <v>29.9</v>
      </c>
      <c r="F83" s="30">
        <v>29.9</v>
      </c>
      <c r="G83" s="32">
        <v>34.4</v>
      </c>
      <c r="H83" s="29">
        <v>34.4</v>
      </c>
      <c r="I83" s="29">
        <v>34.4</v>
      </c>
      <c r="J83" s="29">
        <v>34.4</v>
      </c>
      <c r="K83" s="29">
        <v>34.4</v>
      </c>
      <c r="L83" s="29">
        <v>34.4</v>
      </c>
      <c r="M83" s="29">
        <v>34.4</v>
      </c>
      <c r="N83" s="29">
        <v>34.4</v>
      </c>
      <c r="O83" s="29">
        <v>33.700000000000003</v>
      </c>
      <c r="P83" s="29">
        <v>33.700000000000003</v>
      </c>
      <c r="Q83" s="29">
        <v>33.799999999999997</v>
      </c>
      <c r="R83" s="29">
        <v>33.299999999999997</v>
      </c>
      <c r="S83" s="29">
        <v>33.299999999999997</v>
      </c>
      <c r="T83" s="29">
        <v>33.299999999999997</v>
      </c>
      <c r="U83" s="29">
        <v>32.4</v>
      </c>
      <c r="V83" s="29">
        <v>32.4</v>
      </c>
      <c r="W83" s="29">
        <v>32.299999999999997</v>
      </c>
      <c r="X83" s="93">
        <v>31.7</v>
      </c>
      <c r="Y83" s="118">
        <v>31.7</v>
      </c>
      <c r="Z83" s="158">
        <v>31.7</v>
      </c>
      <c r="AA83" s="168">
        <v>31.7</v>
      </c>
      <c r="AB83" s="168">
        <v>31.5</v>
      </c>
      <c r="AC83" s="168">
        <v>29.9</v>
      </c>
      <c r="AD83" s="168">
        <f>SUM(AD84:AD86)</f>
        <v>29.900000000000002</v>
      </c>
      <c r="AE83" s="168">
        <f>SUM(AE84:AE86)</f>
        <v>30.099999999999998</v>
      </c>
      <c r="AF83" s="168">
        <f>SUM(AF84:AF86)</f>
        <v>30.099999999999998</v>
      </c>
      <c r="AG83" s="168">
        <f>SUM(AG84:AG86)</f>
        <v>30.099999999999998</v>
      </c>
      <c r="AH83" s="168">
        <f>SUM(AH84:AH86)</f>
        <v>29.799999999999997</v>
      </c>
      <c r="AI83" s="197">
        <f>SUM(AI84:AI89)</f>
        <v>31.029109999999999</v>
      </c>
      <c r="AJ83" s="197">
        <f>SUM(AJ84:AJ89)</f>
        <v>31.199999999999996</v>
      </c>
      <c r="AK83" s="197">
        <f>SUM(AK84:AK89)</f>
        <v>30.500000000000004</v>
      </c>
      <c r="AL83" s="197">
        <f>SUM(AL84:AL89)</f>
        <v>30.649999999999995</v>
      </c>
      <c r="AM83" s="197">
        <f>SUM(AM84:AM89)</f>
        <v>31</v>
      </c>
      <c r="AN83" s="197">
        <f t="shared" ref="AN83:AO83" si="17">SUM(AN84:AN89)</f>
        <v>31.593999999999998</v>
      </c>
      <c r="AO83" s="197">
        <f t="shared" si="17"/>
        <v>33.85</v>
      </c>
      <c r="AP83" s="197">
        <f t="shared" ref="AP83:AT83" si="18">SUM(AP84:AP89)</f>
        <v>36.51</v>
      </c>
      <c r="AQ83" s="197">
        <f t="shared" si="18"/>
        <v>32.822029999999991</v>
      </c>
      <c r="AR83" s="197">
        <f t="shared" si="18"/>
        <v>33.57</v>
      </c>
      <c r="AS83" s="197">
        <f t="shared" si="18"/>
        <v>34.39</v>
      </c>
      <c r="AT83" s="197">
        <f t="shared" si="18"/>
        <v>38.061396404999996</v>
      </c>
    </row>
    <row r="84" spans="2:46" x14ac:dyDescent="0.3">
      <c r="B84" s="6" t="s">
        <v>21</v>
      </c>
      <c r="C84" s="33">
        <v>14.8</v>
      </c>
      <c r="D84" s="33">
        <v>14.8</v>
      </c>
      <c r="E84" s="33">
        <v>14.8</v>
      </c>
      <c r="F84" s="33">
        <v>14.8</v>
      </c>
      <c r="G84" s="17">
        <v>14.7</v>
      </c>
      <c r="H84" s="17">
        <v>14.7</v>
      </c>
      <c r="I84" s="17">
        <v>14.7</v>
      </c>
      <c r="J84" s="17">
        <v>14.7</v>
      </c>
      <c r="K84" s="17">
        <v>14.7</v>
      </c>
      <c r="L84" s="17">
        <v>14.7</v>
      </c>
      <c r="M84" s="17">
        <v>14.7</v>
      </c>
      <c r="N84" s="17">
        <v>14.7</v>
      </c>
      <c r="O84" s="17">
        <v>14.7</v>
      </c>
      <c r="P84" s="17">
        <v>14.7</v>
      </c>
      <c r="Q84" s="17">
        <v>14.8</v>
      </c>
      <c r="R84" s="17">
        <v>14.8</v>
      </c>
      <c r="S84" s="17">
        <v>14.8</v>
      </c>
      <c r="T84" s="17">
        <v>14.8</v>
      </c>
      <c r="U84" s="17">
        <v>14.2</v>
      </c>
      <c r="V84" s="17">
        <v>14.2</v>
      </c>
      <c r="W84" s="17">
        <v>14.1</v>
      </c>
      <c r="X84" s="91">
        <v>14.1</v>
      </c>
      <c r="Y84" s="116">
        <v>14.1</v>
      </c>
      <c r="Z84" s="156">
        <v>14.1</v>
      </c>
      <c r="AA84" s="179">
        <v>14.1</v>
      </c>
      <c r="AB84" s="179">
        <v>13.9</v>
      </c>
      <c r="AC84" s="179">
        <v>13.4</v>
      </c>
      <c r="AD84" s="179">
        <v>13.4</v>
      </c>
      <c r="AE84" s="179">
        <v>13.6</v>
      </c>
      <c r="AF84" s="179">
        <v>13.6</v>
      </c>
      <c r="AG84" s="179">
        <v>13.6</v>
      </c>
      <c r="AH84" s="179">
        <v>13.6</v>
      </c>
      <c r="AI84" s="198">
        <v>13.6</v>
      </c>
      <c r="AJ84" s="174">
        <v>13.6</v>
      </c>
      <c r="AK84" s="174">
        <v>13.6</v>
      </c>
      <c r="AL84" s="174">
        <v>13.6</v>
      </c>
      <c r="AM84" s="198">
        <v>13.6</v>
      </c>
      <c r="AN84" s="198">
        <v>13.6</v>
      </c>
      <c r="AO84" s="198">
        <v>13.6</v>
      </c>
      <c r="AP84" s="198">
        <v>13.6</v>
      </c>
      <c r="AQ84" s="198">
        <v>12.2</v>
      </c>
      <c r="AR84" s="198">
        <v>12.2</v>
      </c>
      <c r="AS84" s="198">
        <v>12.2</v>
      </c>
      <c r="AT84" s="198">
        <v>12.2</v>
      </c>
    </row>
    <row r="85" spans="2:46" x14ac:dyDescent="0.3">
      <c r="B85" s="6" t="s">
        <v>22</v>
      </c>
      <c r="C85" s="33">
        <v>12.8</v>
      </c>
      <c r="D85" s="33">
        <v>12.8</v>
      </c>
      <c r="E85" s="33">
        <v>12.8</v>
      </c>
      <c r="F85" s="33">
        <v>12.8</v>
      </c>
      <c r="G85" s="17">
        <v>12.7</v>
      </c>
      <c r="H85" s="17">
        <v>12.7</v>
      </c>
      <c r="I85" s="17">
        <v>12.7</v>
      </c>
      <c r="J85" s="17">
        <v>12.7</v>
      </c>
      <c r="K85" s="17">
        <v>12.7</v>
      </c>
      <c r="L85" s="17">
        <v>12.7</v>
      </c>
      <c r="M85" s="17">
        <v>12.7</v>
      </c>
      <c r="N85" s="17">
        <v>12.7</v>
      </c>
      <c r="O85" s="17">
        <v>12.1</v>
      </c>
      <c r="P85" s="17">
        <v>12.1</v>
      </c>
      <c r="Q85" s="17">
        <v>12.1</v>
      </c>
      <c r="R85" s="17">
        <v>11.8</v>
      </c>
      <c r="S85" s="17">
        <v>11.8</v>
      </c>
      <c r="T85" s="17">
        <v>11.8</v>
      </c>
      <c r="U85" s="17">
        <v>11.8</v>
      </c>
      <c r="V85" s="17">
        <v>11.8</v>
      </c>
      <c r="W85" s="17">
        <v>11.8</v>
      </c>
      <c r="X85" s="91">
        <v>11.7</v>
      </c>
      <c r="Y85" s="116">
        <v>11.7</v>
      </c>
      <c r="Z85" s="156">
        <v>11.7</v>
      </c>
      <c r="AA85" s="179">
        <v>11.7</v>
      </c>
      <c r="AB85" s="179">
        <v>11.7</v>
      </c>
      <c r="AC85" s="179">
        <v>11.7</v>
      </c>
      <c r="AD85" s="179">
        <v>11.7</v>
      </c>
      <c r="AE85" s="179">
        <v>11.7</v>
      </c>
      <c r="AF85" s="179">
        <v>11.7</v>
      </c>
      <c r="AG85" s="179">
        <v>11.7</v>
      </c>
      <c r="AH85" s="179">
        <v>11.7</v>
      </c>
      <c r="AI85" s="198">
        <v>11.7</v>
      </c>
      <c r="AJ85" s="179">
        <v>11.7</v>
      </c>
      <c r="AK85" s="179">
        <v>11.1</v>
      </c>
      <c r="AL85" s="179">
        <v>11.1</v>
      </c>
      <c r="AM85" s="198">
        <v>11.1</v>
      </c>
      <c r="AN85" s="198">
        <v>10.8</v>
      </c>
      <c r="AO85" s="198">
        <v>10.8</v>
      </c>
      <c r="AP85" s="198">
        <v>10.8</v>
      </c>
      <c r="AQ85" s="198">
        <v>9.4</v>
      </c>
      <c r="AR85" s="198">
        <v>9.4</v>
      </c>
      <c r="AS85" s="198">
        <v>9.4</v>
      </c>
      <c r="AT85" s="198">
        <v>9.4</v>
      </c>
    </row>
    <row r="86" spans="2:46" x14ac:dyDescent="0.3">
      <c r="B86" s="6" t="s">
        <v>23</v>
      </c>
      <c r="C86" s="33">
        <v>2.1</v>
      </c>
      <c r="D86" s="33">
        <v>2.1</v>
      </c>
      <c r="E86" s="33">
        <v>2.1</v>
      </c>
      <c r="F86" s="33">
        <v>2.1</v>
      </c>
      <c r="G86" s="17">
        <v>7</v>
      </c>
      <c r="H86" s="17">
        <v>7</v>
      </c>
      <c r="I86" s="17">
        <v>7</v>
      </c>
      <c r="J86" s="17">
        <v>7</v>
      </c>
      <c r="K86" s="17">
        <v>7</v>
      </c>
      <c r="L86" s="17">
        <v>7</v>
      </c>
      <c r="M86" s="17">
        <v>7</v>
      </c>
      <c r="N86" s="17">
        <v>7</v>
      </c>
      <c r="O86" s="17">
        <v>6.9</v>
      </c>
      <c r="P86" s="17">
        <v>6.9</v>
      </c>
      <c r="Q86" s="17">
        <v>6.9</v>
      </c>
      <c r="R86" s="17">
        <v>6.7</v>
      </c>
      <c r="S86" s="17">
        <v>6.7</v>
      </c>
      <c r="T86" s="17">
        <v>6.7</v>
      </c>
      <c r="U86" s="17">
        <v>6.4</v>
      </c>
      <c r="V86" s="17">
        <v>6.4</v>
      </c>
      <c r="W86" s="17">
        <v>6.4</v>
      </c>
      <c r="X86" s="91">
        <v>5.9</v>
      </c>
      <c r="Y86" s="116">
        <v>5.9</v>
      </c>
      <c r="Z86" s="156">
        <v>5.9</v>
      </c>
      <c r="AA86" s="179">
        <v>5.9</v>
      </c>
      <c r="AB86" s="179">
        <v>5.9</v>
      </c>
      <c r="AC86" s="179">
        <v>4.8</v>
      </c>
      <c r="AD86" s="179">
        <v>4.8</v>
      </c>
      <c r="AE86" s="179">
        <v>4.8</v>
      </c>
      <c r="AF86" s="179">
        <v>4.8</v>
      </c>
      <c r="AG86" s="179">
        <v>4.8</v>
      </c>
      <c r="AH86" s="179">
        <v>4.5</v>
      </c>
      <c r="AI86" s="198">
        <v>4.5</v>
      </c>
      <c r="AJ86" s="179">
        <v>4.5</v>
      </c>
      <c r="AK86" s="179">
        <v>4.3</v>
      </c>
      <c r="AL86" s="179">
        <v>4.2</v>
      </c>
      <c r="AM86" s="198">
        <v>4.5</v>
      </c>
      <c r="AN86" s="198">
        <v>4.5</v>
      </c>
      <c r="AO86" s="198">
        <v>4.5</v>
      </c>
      <c r="AP86" s="198">
        <v>4.03</v>
      </c>
      <c r="AQ86" s="198">
        <v>4.0380000000000003</v>
      </c>
      <c r="AR86" s="198">
        <v>4</v>
      </c>
      <c r="AS86" s="198">
        <v>4</v>
      </c>
      <c r="AT86" s="198">
        <v>4.04</v>
      </c>
    </row>
    <row r="87" spans="2:46" s="171" customFormat="1" x14ac:dyDescent="0.3">
      <c r="B87" s="6" t="s">
        <v>155</v>
      </c>
      <c r="C87" s="33"/>
      <c r="D87" s="33"/>
      <c r="E87" s="33"/>
      <c r="F87" s="33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99">
        <v>0.50649</v>
      </c>
      <c r="AJ87" s="174">
        <v>0.57999999999999996</v>
      </c>
      <c r="AK87" s="204">
        <v>0.62</v>
      </c>
      <c r="AL87" s="208">
        <v>0.72</v>
      </c>
      <c r="AM87" s="208">
        <v>0.8</v>
      </c>
      <c r="AN87" s="208">
        <f>1143/1000</f>
        <v>1.143</v>
      </c>
      <c r="AO87" s="208">
        <v>2.1</v>
      </c>
      <c r="AP87" s="208">
        <v>3.44</v>
      </c>
      <c r="AQ87" s="208">
        <f>2919.69/1000</f>
        <v>2.9196900000000001</v>
      </c>
      <c r="AR87" s="208">
        <v>3.22</v>
      </c>
      <c r="AS87" s="198">
        <v>3.53</v>
      </c>
      <c r="AT87" s="208">
        <v>4.9628887449999963</v>
      </c>
    </row>
    <row r="88" spans="2:46" s="171" customFormat="1" x14ac:dyDescent="0.3">
      <c r="B88" s="6" t="s">
        <v>156</v>
      </c>
      <c r="C88" s="33"/>
      <c r="D88" s="33"/>
      <c r="E88" s="33"/>
      <c r="F88" s="33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99">
        <v>0.21609</v>
      </c>
      <c r="AJ88" s="174">
        <v>0.25</v>
      </c>
      <c r="AK88" s="204">
        <v>0.26</v>
      </c>
      <c r="AL88" s="208">
        <v>0.31</v>
      </c>
      <c r="AM88" s="208">
        <v>0.31</v>
      </c>
      <c r="AN88" s="208">
        <f>479/1000</f>
        <v>0.47899999999999998</v>
      </c>
      <c r="AO88" s="208">
        <v>0.93</v>
      </c>
      <c r="AP88" s="208">
        <v>1.53</v>
      </c>
      <c r="AQ88" s="208">
        <f>1396.97/1000</f>
        <v>1.39697</v>
      </c>
      <c r="AR88" s="208">
        <v>1.57</v>
      </c>
      <c r="AS88" s="198">
        <v>1.71</v>
      </c>
      <c r="AT88" s="208">
        <v>2.6082875070000004</v>
      </c>
    </row>
    <row r="89" spans="2:46" s="171" customFormat="1" x14ac:dyDescent="0.3">
      <c r="B89" s="6" t="s">
        <v>157</v>
      </c>
      <c r="C89" s="33"/>
      <c r="D89" s="33"/>
      <c r="E89" s="33"/>
      <c r="F89" s="33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99">
        <v>0.50653000000000004</v>
      </c>
      <c r="AJ89" s="174">
        <v>0.56999999999999995</v>
      </c>
      <c r="AK89" s="204">
        <v>0.62</v>
      </c>
      <c r="AL89" s="208">
        <v>0.72</v>
      </c>
      <c r="AM89" s="208">
        <v>0.69</v>
      </c>
      <c r="AN89" s="208">
        <f>1072/1000</f>
        <v>1.0720000000000001</v>
      </c>
      <c r="AO89" s="208">
        <v>1.92</v>
      </c>
      <c r="AP89" s="208">
        <v>3.11</v>
      </c>
      <c r="AQ89" s="208">
        <f>2867.36999999999/1000</f>
        <v>2.86736999999999</v>
      </c>
      <c r="AR89" s="208">
        <v>3.18</v>
      </c>
      <c r="AS89" s="198">
        <v>3.55</v>
      </c>
      <c r="AT89" s="208">
        <v>4.8502201529999951</v>
      </c>
    </row>
    <row r="90" spans="2:46" x14ac:dyDescent="0.3">
      <c r="B90" s="8" t="s">
        <v>6</v>
      </c>
      <c r="C90" s="34">
        <v>27</v>
      </c>
      <c r="D90" s="34">
        <v>31</v>
      </c>
      <c r="E90" s="37">
        <v>32</v>
      </c>
      <c r="F90" s="37">
        <v>46</v>
      </c>
      <c r="G90" s="34">
        <v>36</v>
      </c>
      <c r="H90" s="36">
        <v>27</v>
      </c>
      <c r="I90" s="34">
        <v>37</v>
      </c>
      <c r="J90" s="36">
        <v>23</v>
      </c>
      <c r="K90" s="36">
        <v>48</v>
      </c>
      <c r="L90" s="34">
        <v>9</v>
      </c>
      <c r="M90" s="34">
        <v>42</v>
      </c>
      <c r="N90" s="34">
        <v>8</v>
      </c>
      <c r="O90" s="34">
        <v>15</v>
      </c>
      <c r="P90" s="34">
        <v>8</v>
      </c>
      <c r="Q90" s="34">
        <v>17</v>
      </c>
      <c r="R90" s="34">
        <v>20</v>
      </c>
      <c r="S90" s="34">
        <v>21</v>
      </c>
      <c r="T90" s="34">
        <v>19</v>
      </c>
      <c r="U90" s="34">
        <v>16</v>
      </c>
      <c r="V90" s="34">
        <v>14</v>
      </c>
      <c r="W90" s="34">
        <v>38</v>
      </c>
      <c r="X90" s="94">
        <v>25</v>
      </c>
      <c r="Y90" s="119">
        <v>30</v>
      </c>
      <c r="Z90" s="159">
        <v>13</v>
      </c>
      <c r="AA90" s="159">
        <v>7</v>
      </c>
      <c r="AB90" s="159">
        <v>13</v>
      </c>
      <c r="AC90" s="159">
        <v>16</v>
      </c>
      <c r="AD90" s="159">
        <f>SUM(AD91:AD93)</f>
        <v>21</v>
      </c>
      <c r="AE90" s="159">
        <f>SUM(AE91:AE93)</f>
        <v>4</v>
      </c>
      <c r="AF90" s="159">
        <f>SUM(AF91:AF93)</f>
        <v>16</v>
      </c>
      <c r="AG90" s="159">
        <f>SUM(AG91:AG93)</f>
        <v>5</v>
      </c>
      <c r="AH90" s="159">
        <f>SUM(AH91:AH93)</f>
        <v>31</v>
      </c>
      <c r="AI90" s="200">
        <f>SUM(AI91:AI96)</f>
        <v>38</v>
      </c>
      <c r="AJ90" s="200">
        <f>SUM(AJ91:AJ96)</f>
        <v>45</v>
      </c>
      <c r="AK90" s="200">
        <f>SUM(AK91:AK96)</f>
        <v>47</v>
      </c>
      <c r="AL90" s="200">
        <f>SUM(AL91:AL96)</f>
        <v>28</v>
      </c>
      <c r="AM90" s="200">
        <f>SUM(AM91:AM96)</f>
        <v>44</v>
      </c>
      <c r="AN90" s="200">
        <f t="shared" ref="AN90:AO90" si="19">SUM(AN91:AN96)</f>
        <v>23</v>
      </c>
      <c r="AO90" s="200">
        <f t="shared" si="19"/>
        <v>39</v>
      </c>
      <c r="AP90" s="200">
        <f t="shared" ref="AP90:AT90" si="20">SUM(AP91:AP96)</f>
        <v>75</v>
      </c>
      <c r="AQ90" s="200">
        <f t="shared" si="20"/>
        <v>72</v>
      </c>
      <c r="AR90" s="200">
        <f t="shared" si="20"/>
        <v>51</v>
      </c>
      <c r="AS90" s="200">
        <f t="shared" si="20"/>
        <v>55</v>
      </c>
      <c r="AT90" s="200">
        <f t="shared" si="20"/>
        <v>68</v>
      </c>
    </row>
    <row r="91" spans="2:46" x14ac:dyDescent="0.3">
      <c r="B91" s="6" t="s">
        <v>24</v>
      </c>
      <c r="C91" s="20">
        <v>21</v>
      </c>
      <c r="D91" s="20">
        <v>20</v>
      </c>
      <c r="E91" s="39">
        <v>12</v>
      </c>
      <c r="F91" s="39">
        <v>24</v>
      </c>
      <c r="G91" s="20">
        <v>22</v>
      </c>
      <c r="H91" s="38">
        <v>18</v>
      </c>
      <c r="I91" s="20">
        <v>21</v>
      </c>
      <c r="J91" s="38">
        <v>18</v>
      </c>
      <c r="K91" s="38">
        <v>28</v>
      </c>
      <c r="L91" s="20">
        <v>9</v>
      </c>
      <c r="M91" s="20">
        <v>24</v>
      </c>
      <c r="N91" s="20">
        <v>7</v>
      </c>
      <c r="O91" s="20">
        <v>12</v>
      </c>
      <c r="P91" s="20">
        <v>4</v>
      </c>
      <c r="Q91" s="20">
        <v>12</v>
      </c>
      <c r="R91" s="20">
        <v>14</v>
      </c>
      <c r="S91" s="20">
        <v>14</v>
      </c>
      <c r="T91" s="20">
        <v>10</v>
      </c>
      <c r="U91" s="20">
        <v>6</v>
      </c>
      <c r="V91" s="20">
        <v>6</v>
      </c>
      <c r="W91" s="20">
        <v>20</v>
      </c>
      <c r="X91" s="92">
        <v>10</v>
      </c>
      <c r="Y91" s="117">
        <v>13</v>
      </c>
      <c r="Z91" s="157">
        <v>8</v>
      </c>
      <c r="AA91" s="180">
        <v>4</v>
      </c>
      <c r="AB91" s="180">
        <v>8</v>
      </c>
      <c r="AC91" s="180">
        <v>7</v>
      </c>
      <c r="AD91" s="180">
        <v>9</v>
      </c>
      <c r="AE91" s="180">
        <v>2</v>
      </c>
      <c r="AF91" s="180">
        <v>8</v>
      </c>
      <c r="AG91" s="180">
        <v>2</v>
      </c>
      <c r="AH91" s="180">
        <v>14</v>
      </c>
      <c r="AI91" s="12">
        <v>15</v>
      </c>
      <c r="AJ91" s="174">
        <v>2</v>
      </c>
      <c r="AK91" s="174">
        <v>12</v>
      </c>
      <c r="AL91" s="174">
        <v>7</v>
      </c>
      <c r="AM91" s="12">
        <v>17</v>
      </c>
      <c r="AN91" s="12">
        <v>1</v>
      </c>
      <c r="AO91" s="12">
        <v>3</v>
      </c>
      <c r="AP91" s="12">
        <v>10</v>
      </c>
      <c r="AQ91" s="12">
        <v>13</v>
      </c>
      <c r="AR91" s="12">
        <v>9</v>
      </c>
      <c r="AS91" s="12">
        <v>1</v>
      </c>
      <c r="AT91" s="12">
        <v>19</v>
      </c>
    </row>
    <row r="92" spans="2:46" x14ac:dyDescent="0.3">
      <c r="B92" s="6" t="s">
        <v>25</v>
      </c>
      <c r="C92" s="20">
        <v>2</v>
      </c>
      <c r="D92" s="20">
        <v>2</v>
      </c>
      <c r="E92" s="39">
        <v>0</v>
      </c>
      <c r="F92" s="39">
        <v>1</v>
      </c>
      <c r="G92" s="20">
        <v>3</v>
      </c>
      <c r="H92" s="38">
        <v>2</v>
      </c>
      <c r="I92" s="20">
        <v>7</v>
      </c>
      <c r="J92" s="38">
        <v>1</v>
      </c>
      <c r="K92" s="38">
        <v>11</v>
      </c>
      <c r="L92" s="20">
        <v>0</v>
      </c>
      <c r="M92" s="20">
        <v>8</v>
      </c>
      <c r="N92" s="20">
        <v>1</v>
      </c>
      <c r="O92" s="20">
        <v>2</v>
      </c>
      <c r="P92" s="20">
        <v>3</v>
      </c>
      <c r="Q92" s="20">
        <v>1</v>
      </c>
      <c r="R92" s="20">
        <v>1</v>
      </c>
      <c r="S92" s="20">
        <v>4</v>
      </c>
      <c r="T92" s="20">
        <v>4</v>
      </c>
      <c r="U92" s="20">
        <v>3</v>
      </c>
      <c r="V92" s="20">
        <v>4</v>
      </c>
      <c r="W92" s="20">
        <v>9</v>
      </c>
      <c r="X92" s="92">
        <v>6</v>
      </c>
      <c r="Y92" s="117">
        <v>10</v>
      </c>
      <c r="Z92" s="157">
        <v>2</v>
      </c>
      <c r="AA92" s="180">
        <v>1</v>
      </c>
      <c r="AB92" s="180">
        <v>3</v>
      </c>
      <c r="AC92" s="180">
        <v>4</v>
      </c>
      <c r="AD92" s="180">
        <v>7</v>
      </c>
      <c r="AE92" s="180">
        <v>0</v>
      </c>
      <c r="AF92" s="180">
        <v>5</v>
      </c>
      <c r="AG92" s="180">
        <v>1</v>
      </c>
      <c r="AH92" s="180">
        <v>8</v>
      </c>
      <c r="AI92" s="12">
        <v>11</v>
      </c>
      <c r="AJ92" s="174">
        <v>2</v>
      </c>
      <c r="AK92" s="174">
        <v>10</v>
      </c>
      <c r="AL92" s="174">
        <v>9</v>
      </c>
      <c r="AM92" s="12">
        <v>11</v>
      </c>
      <c r="AN92" s="12">
        <v>1</v>
      </c>
      <c r="AO92" s="12">
        <v>3</v>
      </c>
      <c r="AP92" s="12">
        <v>6</v>
      </c>
      <c r="AQ92" s="12">
        <v>7</v>
      </c>
      <c r="AR92" s="12">
        <v>9</v>
      </c>
      <c r="AS92" s="12">
        <v>1</v>
      </c>
      <c r="AT92" s="12">
        <v>18</v>
      </c>
    </row>
    <row r="93" spans="2:46" x14ac:dyDescent="0.3">
      <c r="B93" s="6" t="s">
        <v>23</v>
      </c>
      <c r="C93" s="20">
        <v>4</v>
      </c>
      <c r="D93" s="20">
        <v>9</v>
      </c>
      <c r="E93" s="39">
        <v>20</v>
      </c>
      <c r="F93" s="39">
        <v>21</v>
      </c>
      <c r="G93" s="20">
        <v>11</v>
      </c>
      <c r="H93" s="38">
        <v>7</v>
      </c>
      <c r="I93" s="20">
        <v>9</v>
      </c>
      <c r="J93" s="38">
        <v>4</v>
      </c>
      <c r="K93" s="38">
        <v>9</v>
      </c>
      <c r="L93" s="20">
        <v>0</v>
      </c>
      <c r="M93" s="20">
        <v>10</v>
      </c>
      <c r="N93" s="20">
        <v>0</v>
      </c>
      <c r="O93" s="20">
        <v>1</v>
      </c>
      <c r="P93" s="20">
        <v>1</v>
      </c>
      <c r="Q93" s="20">
        <v>4</v>
      </c>
      <c r="R93" s="20">
        <v>5</v>
      </c>
      <c r="S93" s="20">
        <v>3</v>
      </c>
      <c r="T93" s="20">
        <v>5</v>
      </c>
      <c r="U93" s="20">
        <v>7</v>
      </c>
      <c r="V93" s="20">
        <v>4</v>
      </c>
      <c r="W93" s="20">
        <v>9</v>
      </c>
      <c r="X93" s="92">
        <v>9</v>
      </c>
      <c r="Y93" s="117">
        <v>7</v>
      </c>
      <c r="Z93" s="157">
        <v>3</v>
      </c>
      <c r="AA93" s="180">
        <v>2</v>
      </c>
      <c r="AB93" s="180">
        <v>2</v>
      </c>
      <c r="AC93" s="180">
        <v>5</v>
      </c>
      <c r="AD93" s="180">
        <v>5</v>
      </c>
      <c r="AE93" s="180">
        <v>2</v>
      </c>
      <c r="AF93" s="180">
        <v>3</v>
      </c>
      <c r="AG93" s="180">
        <v>2</v>
      </c>
      <c r="AH93" s="180">
        <v>9</v>
      </c>
      <c r="AI93" s="12">
        <v>12</v>
      </c>
      <c r="AJ93" s="174">
        <v>4</v>
      </c>
      <c r="AK93" s="174">
        <v>10</v>
      </c>
      <c r="AL93" s="174">
        <v>6</v>
      </c>
      <c r="AM93" s="12">
        <v>10</v>
      </c>
      <c r="AN93" s="12">
        <v>3</v>
      </c>
      <c r="AO93" s="12">
        <v>5</v>
      </c>
      <c r="AP93" s="12">
        <v>7</v>
      </c>
      <c r="AQ93" s="12">
        <v>6</v>
      </c>
      <c r="AR93" s="12">
        <v>3</v>
      </c>
      <c r="AS93" s="12">
        <v>3</v>
      </c>
      <c r="AT93" s="12">
        <v>13</v>
      </c>
    </row>
    <row r="94" spans="2:46" s="171" customFormat="1" x14ac:dyDescent="0.3">
      <c r="B94" s="6" t="s">
        <v>155</v>
      </c>
      <c r="C94" s="180"/>
      <c r="D94" s="180"/>
      <c r="E94" s="39"/>
      <c r="F94" s="39"/>
      <c r="G94" s="180"/>
      <c r="H94" s="154"/>
      <c r="I94" s="180"/>
      <c r="J94" s="154"/>
      <c r="K94" s="154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74">
        <v>0</v>
      </c>
      <c r="AJ94" s="174">
        <v>4</v>
      </c>
      <c r="AK94" s="174">
        <v>7</v>
      </c>
      <c r="AL94" s="174">
        <v>6</v>
      </c>
      <c r="AM94" s="174">
        <v>6</v>
      </c>
      <c r="AN94" s="174">
        <v>0</v>
      </c>
      <c r="AO94" s="174">
        <v>0</v>
      </c>
      <c r="AP94" s="174">
        <v>7</v>
      </c>
      <c r="AQ94" s="12">
        <v>0</v>
      </c>
      <c r="AR94" s="12">
        <v>0</v>
      </c>
      <c r="AS94" s="12">
        <v>2</v>
      </c>
      <c r="AT94" s="12">
        <v>0</v>
      </c>
    </row>
    <row r="95" spans="2:46" s="171" customFormat="1" x14ac:dyDescent="0.3">
      <c r="B95" s="6" t="s">
        <v>156</v>
      </c>
      <c r="C95" s="180"/>
      <c r="D95" s="180"/>
      <c r="E95" s="39"/>
      <c r="F95" s="39"/>
      <c r="G95" s="180"/>
      <c r="H95" s="154"/>
      <c r="I95" s="180"/>
      <c r="J95" s="154"/>
      <c r="K95" s="154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80"/>
      <c r="AH95" s="180"/>
      <c r="AI95" s="174">
        <v>0</v>
      </c>
      <c r="AJ95" s="174">
        <v>14</v>
      </c>
      <c r="AK95" s="174">
        <v>3</v>
      </c>
      <c r="AL95" s="174">
        <v>0</v>
      </c>
      <c r="AM95" s="174">
        <v>0</v>
      </c>
      <c r="AN95" s="174">
        <v>10</v>
      </c>
      <c r="AO95" s="174">
        <v>13</v>
      </c>
      <c r="AP95" s="174">
        <v>19</v>
      </c>
      <c r="AQ95" s="12">
        <v>21</v>
      </c>
      <c r="AR95" s="12">
        <v>15</v>
      </c>
      <c r="AS95" s="12">
        <v>24</v>
      </c>
      <c r="AT95" s="12">
        <v>7</v>
      </c>
    </row>
    <row r="96" spans="2:46" s="171" customFormat="1" x14ac:dyDescent="0.3">
      <c r="B96" s="6" t="s">
        <v>157</v>
      </c>
      <c r="C96" s="180"/>
      <c r="D96" s="180"/>
      <c r="E96" s="39"/>
      <c r="F96" s="39"/>
      <c r="G96" s="180"/>
      <c r="H96" s="154"/>
      <c r="I96" s="180"/>
      <c r="J96" s="154"/>
      <c r="K96" s="154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180"/>
      <c r="AH96" s="180"/>
      <c r="AI96" s="174">
        <v>0</v>
      </c>
      <c r="AJ96" s="174">
        <v>19</v>
      </c>
      <c r="AK96" s="174">
        <v>5</v>
      </c>
      <c r="AL96" s="174">
        <v>0</v>
      </c>
      <c r="AM96" s="174">
        <v>0</v>
      </c>
      <c r="AN96" s="174">
        <v>8</v>
      </c>
      <c r="AO96" s="174">
        <v>15</v>
      </c>
      <c r="AP96" s="174">
        <v>26</v>
      </c>
      <c r="AQ96" s="12">
        <v>25</v>
      </c>
      <c r="AR96" s="12">
        <v>15</v>
      </c>
      <c r="AS96" s="12">
        <v>24</v>
      </c>
      <c r="AT96" s="12">
        <v>11</v>
      </c>
    </row>
    <row r="97" spans="2:46" x14ac:dyDescent="0.3">
      <c r="B97" s="6" t="s">
        <v>7</v>
      </c>
      <c r="C97" s="40">
        <v>0.78472222222222221</v>
      </c>
      <c r="D97" s="40">
        <v>0.9243055555555556</v>
      </c>
      <c r="E97" s="41" t="s">
        <v>26</v>
      </c>
      <c r="F97" s="41" t="s">
        <v>27</v>
      </c>
      <c r="G97" s="41" t="s">
        <v>28</v>
      </c>
      <c r="H97" s="40">
        <v>0.79305555555555562</v>
      </c>
      <c r="I97" s="41" t="s">
        <v>29</v>
      </c>
      <c r="J97" s="41" t="s">
        <v>30</v>
      </c>
      <c r="K97" s="41" t="s">
        <v>64</v>
      </c>
      <c r="L97" s="67">
        <v>0.26527777777777778</v>
      </c>
      <c r="M97" s="41" t="s">
        <v>67</v>
      </c>
      <c r="N97" s="67">
        <v>0.21875</v>
      </c>
      <c r="O97" s="67">
        <v>0.40833333333333338</v>
      </c>
      <c r="P97" s="67">
        <v>5.486111111111111E-2</v>
      </c>
      <c r="Q97" s="67">
        <v>0.51041666666666663</v>
      </c>
      <c r="R97" s="67">
        <v>0.59236111111111112</v>
      </c>
      <c r="S97" s="67">
        <v>0.47916666666666669</v>
      </c>
      <c r="T97" s="67">
        <v>0.7597222222222223</v>
      </c>
      <c r="U97" s="67">
        <v>0.47500000000000003</v>
      </c>
      <c r="V97" s="67">
        <v>0.30763888888888891</v>
      </c>
      <c r="W97" s="41" t="s">
        <v>118</v>
      </c>
      <c r="X97" s="95" t="s">
        <v>120</v>
      </c>
      <c r="Y97" s="120" t="s">
        <v>123</v>
      </c>
      <c r="Z97" s="161">
        <v>0.32500000000000001</v>
      </c>
      <c r="AA97" s="161">
        <v>0.18124999999999999</v>
      </c>
      <c r="AB97" s="170" t="s">
        <v>136</v>
      </c>
      <c r="AC97" s="170" t="s">
        <v>139</v>
      </c>
      <c r="AD97" s="161">
        <f>SUM(AD98:AD100)</f>
        <v>0.97083333333333333</v>
      </c>
      <c r="AE97" s="161">
        <f>SUM(AE98:AE100)</f>
        <v>9.166666666666666E-2</v>
      </c>
      <c r="AF97" s="161">
        <f>SUM(AF98:AF100)</f>
        <v>0.47499999999999998</v>
      </c>
      <c r="AG97" s="161">
        <f>SUM(AG98:AG100)</f>
        <v>8.611111111111111E-2</v>
      </c>
      <c r="AH97" s="161">
        <f>SUM(AH98:AH100)</f>
        <v>1.5506944444444444</v>
      </c>
      <c r="AI97" s="201">
        <f>SUM(AI98:AI103)</f>
        <v>2.3187500000000001</v>
      </c>
      <c r="AJ97" s="201">
        <f>SUM(AJ98:AJ103)</f>
        <v>3.8375000000000004</v>
      </c>
      <c r="AK97" s="201">
        <f>SUM(AK98:AK103)</f>
        <v>3.0416666666666661</v>
      </c>
      <c r="AL97" s="201">
        <f>SUM(AL98:AL103)</f>
        <v>1.5618055555555557</v>
      </c>
      <c r="AM97" s="201">
        <f>SUM(AM98:AM103)</f>
        <v>2.4618055555555558</v>
      </c>
      <c r="AN97" s="201">
        <f t="shared" ref="AN97:AO97" si="21">SUM(AN98:AN103)</f>
        <v>2.291666666666667</v>
      </c>
      <c r="AO97" s="201">
        <f t="shared" si="21"/>
        <v>4.3125</v>
      </c>
      <c r="AP97" s="201">
        <f t="shared" ref="AP97:AT97" si="22">SUM(AP98:AP103)</f>
        <v>6.1437500000000007</v>
      </c>
      <c r="AQ97" s="201">
        <f t="shared" si="22"/>
        <v>6.9375</v>
      </c>
      <c r="AR97" s="201">
        <f t="shared" si="22"/>
        <v>4.7562500000000005</v>
      </c>
      <c r="AS97" s="201">
        <f t="shared" si="22"/>
        <v>7.4083333333333332</v>
      </c>
      <c r="AT97" s="201">
        <f t="shared" si="22"/>
        <v>7.1763888888888889</v>
      </c>
    </row>
    <row r="98" spans="2:46" x14ac:dyDescent="0.3">
      <c r="B98" s="6" t="s">
        <v>24</v>
      </c>
      <c r="C98" s="28">
        <v>0.68472222222222223</v>
      </c>
      <c r="D98" s="28">
        <v>0.68194444444444446</v>
      </c>
      <c r="E98" s="27" t="s">
        <v>37</v>
      </c>
      <c r="F98" s="27" t="s">
        <v>38</v>
      </c>
      <c r="G98" s="27" t="s">
        <v>39</v>
      </c>
      <c r="H98" s="28">
        <v>0.4861111111111111</v>
      </c>
      <c r="I98" s="27" t="s">
        <v>40</v>
      </c>
      <c r="J98" s="27" t="s">
        <v>41</v>
      </c>
      <c r="K98" s="27" t="s">
        <v>62</v>
      </c>
      <c r="L98" s="66">
        <v>0.26527777777777778</v>
      </c>
      <c r="M98" s="66">
        <v>0.88680555555555562</v>
      </c>
      <c r="N98" s="66">
        <v>0.21527777777777779</v>
      </c>
      <c r="O98" s="66">
        <v>0.33263888888888887</v>
      </c>
      <c r="P98" s="66">
        <v>6.9444444444444441E-3</v>
      </c>
      <c r="Q98" s="66">
        <v>0.34166666666666662</v>
      </c>
      <c r="R98" s="66">
        <v>0.34236111111111112</v>
      </c>
      <c r="S98" s="66">
        <v>0.3430555555555555</v>
      </c>
      <c r="T98" s="66">
        <v>0.3125</v>
      </c>
      <c r="U98" s="66">
        <v>0.13680555555555554</v>
      </c>
      <c r="V98" s="66">
        <v>9.1666666666666674E-2</v>
      </c>
      <c r="W98" s="66">
        <v>0.50972222222222219</v>
      </c>
      <c r="X98" s="96">
        <v>0.22083333333333333</v>
      </c>
      <c r="Y98" s="121">
        <v>0.3833333333333333</v>
      </c>
      <c r="Z98" s="160">
        <v>0.11666666666666665</v>
      </c>
      <c r="AA98" s="160">
        <v>9.6527777777777768E-2</v>
      </c>
      <c r="AB98" s="160">
        <v>0.17152777777777775</v>
      </c>
      <c r="AC98" s="160">
        <v>0.1361111111111111</v>
      </c>
      <c r="AD98" s="160">
        <v>0.25694444444444448</v>
      </c>
      <c r="AE98" s="160">
        <v>8.3333333333333332E-3</v>
      </c>
      <c r="AF98" s="191">
        <v>0.13402777777777777</v>
      </c>
      <c r="AG98" s="191">
        <v>2.0833333333333333E-3</v>
      </c>
      <c r="AH98" s="191">
        <v>0.38125000000000003</v>
      </c>
      <c r="AI98" s="191">
        <v>0.54513888888888895</v>
      </c>
      <c r="AJ98" s="191">
        <v>8.3333333333333329E-2</v>
      </c>
      <c r="AK98" s="191">
        <v>0.5</v>
      </c>
      <c r="AL98" s="191">
        <v>0.89583333333333337</v>
      </c>
      <c r="AM98" s="191">
        <v>0.46527777777777773</v>
      </c>
      <c r="AN98" s="191">
        <v>4.1666666666666664E-2</v>
      </c>
      <c r="AO98" s="191">
        <v>0.125</v>
      </c>
      <c r="AP98" s="191">
        <v>0.14722222222222223</v>
      </c>
      <c r="AQ98" s="191">
        <v>0.24791666666666667</v>
      </c>
      <c r="AR98" s="191">
        <v>0.29375000000000001</v>
      </c>
      <c r="AS98" s="191">
        <v>9.0277777777777776E-2</v>
      </c>
      <c r="AT98" s="191">
        <v>0.79166666666666663</v>
      </c>
    </row>
    <row r="99" spans="2:46" x14ac:dyDescent="0.3">
      <c r="B99" s="6" t="s">
        <v>25</v>
      </c>
      <c r="C99" s="28">
        <v>6.2499999999999995E-3</v>
      </c>
      <c r="D99" s="27" t="s">
        <v>47</v>
      </c>
      <c r="E99" s="27" t="s">
        <v>48</v>
      </c>
      <c r="F99" s="27" t="s">
        <v>49</v>
      </c>
      <c r="G99" s="27" t="s">
        <v>50</v>
      </c>
      <c r="H99" s="28">
        <v>1.5277777777777777E-2</v>
      </c>
      <c r="I99" s="27" t="s">
        <v>51</v>
      </c>
      <c r="J99" s="27" t="s">
        <v>52</v>
      </c>
      <c r="K99" s="27" t="s">
        <v>63</v>
      </c>
      <c r="L99" s="27" t="s">
        <v>48</v>
      </c>
      <c r="M99" s="27" t="s">
        <v>68</v>
      </c>
      <c r="N99" s="27" t="s">
        <v>71</v>
      </c>
      <c r="O99" s="66">
        <v>3.4027777777777775E-2</v>
      </c>
      <c r="P99" s="66">
        <v>6.2499999999999995E-3</v>
      </c>
      <c r="Q99" s="66">
        <v>2.0833333333333333E-3</v>
      </c>
      <c r="R99" s="66">
        <v>4.1666666666666664E-2</v>
      </c>
      <c r="S99" s="66">
        <v>1.1111111111111112E-2</v>
      </c>
      <c r="T99" s="66">
        <v>0.23055555555555554</v>
      </c>
      <c r="U99" s="66">
        <v>4.6527777777777779E-2</v>
      </c>
      <c r="V99" s="66">
        <v>4.9305555555555554E-2</v>
      </c>
      <c r="W99" s="66">
        <v>0.60138888888888886</v>
      </c>
      <c r="X99" s="96">
        <v>0.3444444444444445</v>
      </c>
      <c r="Y99" s="121">
        <v>0.48472222222222222</v>
      </c>
      <c r="Z99" s="160">
        <v>8.3333333333333329E-2</v>
      </c>
      <c r="AA99" s="160">
        <v>1.3888888888888889E-3</v>
      </c>
      <c r="AB99" s="160">
        <v>0.25</v>
      </c>
      <c r="AC99" s="160">
        <v>0.17708333333333334</v>
      </c>
      <c r="AD99" s="160">
        <v>0.50555555555555554</v>
      </c>
      <c r="AE99" s="160">
        <v>0</v>
      </c>
      <c r="AF99" s="191">
        <v>0.21597222222222223</v>
      </c>
      <c r="AG99" s="191">
        <v>6.9444444444444447E-4</v>
      </c>
      <c r="AH99" s="191">
        <v>0.7944444444444444</v>
      </c>
      <c r="AI99" s="191">
        <v>1.273611111111111</v>
      </c>
      <c r="AJ99" s="191">
        <v>0.29166666666666669</v>
      </c>
      <c r="AK99" s="191">
        <v>1.3715277777777777</v>
      </c>
      <c r="AL99" s="191">
        <v>0.375</v>
      </c>
      <c r="AM99" s="191">
        <v>1.5729166666666667</v>
      </c>
      <c r="AN99" s="191">
        <v>0.125</v>
      </c>
      <c r="AO99" s="191">
        <v>0.4375</v>
      </c>
      <c r="AP99" s="191">
        <v>0.18263888888888891</v>
      </c>
      <c r="AQ99" s="191">
        <v>0.85625000000000007</v>
      </c>
      <c r="AR99" s="191">
        <v>1.1708333333333334</v>
      </c>
      <c r="AS99" s="191">
        <v>9.7222222222222224E-3</v>
      </c>
      <c r="AT99" s="191">
        <v>2.8430555555555554</v>
      </c>
    </row>
    <row r="100" spans="2:46" x14ac:dyDescent="0.3">
      <c r="B100" s="6" t="s">
        <v>23</v>
      </c>
      <c r="C100" s="28">
        <v>9.375E-2</v>
      </c>
      <c r="D100" s="28">
        <v>0.21875</v>
      </c>
      <c r="E100" s="27" t="s">
        <v>55</v>
      </c>
      <c r="F100" s="27" t="s">
        <v>56</v>
      </c>
      <c r="G100" s="27" t="s">
        <v>57</v>
      </c>
      <c r="H100" s="28">
        <v>0.29166666666666669</v>
      </c>
      <c r="I100" s="27" t="s">
        <v>58</v>
      </c>
      <c r="J100" s="27" t="s">
        <v>59</v>
      </c>
      <c r="K100" s="27" t="s">
        <v>61</v>
      </c>
      <c r="L100" s="27" t="s">
        <v>48</v>
      </c>
      <c r="M100" s="27" t="s">
        <v>69</v>
      </c>
      <c r="N100" s="27" t="s">
        <v>48</v>
      </c>
      <c r="O100" s="66">
        <v>4.1666666666666664E-2</v>
      </c>
      <c r="P100" s="66">
        <v>4.1666666666666664E-2</v>
      </c>
      <c r="Q100" s="66">
        <v>0.16666666666666666</v>
      </c>
      <c r="R100" s="66">
        <v>0.20833333333333334</v>
      </c>
      <c r="S100" s="66">
        <v>0.125</v>
      </c>
      <c r="T100" s="66">
        <v>0.21666666666666667</v>
      </c>
      <c r="U100" s="66">
        <v>0.29166666666666669</v>
      </c>
      <c r="V100" s="66">
        <v>0.16666666666666666</v>
      </c>
      <c r="W100" s="66">
        <v>0.3743055555555555</v>
      </c>
      <c r="X100" s="96">
        <v>0.3743055555555555</v>
      </c>
      <c r="Y100" s="121">
        <v>0.29166666666666669</v>
      </c>
      <c r="Z100" s="160">
        <v>0.125</v>
      </c>
      <c r="AA100" s="160">
        <v>8.3333333333333329E-2</v>
      </c>
      <c r="AB100" s="160">
        <v>8.3333333333333329E-2</v>
      </c>
      <c r="AC100" s="160">
        <v>0.20833333333333334</v>
      </c>
      <c r="AD100" s="160">
        <v>0.20833333333333334</v>
      </c>
      <c r="AE100" s="160">
        <v>8.3333333333333329E-2</v>
      </c>
      <c r="AF100" s="191">
        <v>0.125</v>
      </c>
      <c r="AG100" s="191">
        <v>8.3333333333333329E-2</v>
      </c>
      <c r="AH100" s="191">
        <v>0.375</v>
      </c>
      <c r="AI100" s="191">
        <v>0.5</v>
      </c>
      <c r="AJ100" s="191">
        <v>0.16666666666666666</v>
      </c>
      <c r="AK100" s="191">
        <v>0.41666666666666669</v>
      </c>
      <c r="AL100" s="191">
        <v>0.25</v>
      </c>
      <c r="AM100" s="191">
        <v>0.41666666666666669</v>
      </c>
      <c r="AN100" s="191">
        <v>0.125</v>
      </c>
      <c r="AO100" s="191">
        <v>0.20833333333333334</v>
      </c>
      <c r="AP100" s="191">
        <v>0.29166666666666669</v>
      </c>
      <c r="AQ100" s="191">
        <v>0.25</v>
      </c>
      <c r="AR100" s="191">
        <v>0.125</v>
      </c>
      <c r="AS100" s="191">
        <v>0.125</v>
      </c>
      <c r="AT100" s="191">
        <v>0.54166666666666663</v>
      </c>
    </row>
    <row r="101" spans="2:46" x14ac:dyDescent="0.3">
      <c r="B101" s="6" t="s">
        <v>155</v>
      </c>
      <c r="AA101" s="15"/>
      <c r="AB101" s="15"/>
      <c r="AE101" s="139"/>
      <c r="AF101" s="139"/>
      <c r="AG101" s="171"/>
      <c r="AH101" s="171"/>
      <c r="AI101" s="191">
        <v>0</v>
      </c>
      <c r="AJ101" s="191">
        <v>4.1666666666666666E-3</v>
      </c>
      <c r="AK101" s="191">
        <v>2.4305555555555556E-2</v>
      </c>
      <c r="AL101" s="191">
        <v>4.0972222222222222E-2</v>
      </c>
      <c r="AM101" s="191">
        <v>6.9444444444444441E-3</v>
      </c>
      <c r="AN101" s="191">
        <v>0</v>
      </c>
      <c r="AO101" s="191">
        <v>0</v>
      </c>
      <c r="AP101" s="191">
        <v>2.2222222222222223E-2</v>
      </c>
      <c r="AQ101" s="191">
        <v>0</v>
      </c>
      <c r="AR101" s="191">
        <v>0</v>
      </c>
      <c r="AS101" s="191">
        <v>9.9999999999999992E-2</v>
      </c>
      <c r="AT101" s="191">
        <v>0</v>
      </c>
    </row>
    <row r="102" spans="2:46" x14ac:dyDescent="0.3">
      <c r="B102" s="6" t="s">
        <v>156</v>
      </c>
      <c r="AA102" s="15"/>
      <c r="AB102" s="15"/>
      <c r="AE102" s="139"/>
      <c r="AF102" s="139"/>
      <c r="AG102" s="139"/>
      <c r="AH102" s="171"/>
      <c r="AI102" s="191">
        <v>0</v>
      </c>
      <c r="AJ102" s="191">
        <v>2.3333333333333335</v>
      </c>
      <c r="AK102" s="191">
        <v>0.5</v>
      </c>
      <c r="AL102" s="191">
        <v>0</v>
      </c>
      <c r="AM102" s="191">
        <v>0</v>
      </c>
      <c r="AN102" s="191">
        <v>1.6666666666666667</v>
      </c>
      <c r="AO102" s="191">
        <v>2.1666666666666665</v>
      </c>
      <c r="AP102" s="191">
        <v>3.1666666666666665</v>
      </c>
      <c r="AQ102" s="191">
        <v>3.5</v>
      </c>
      <c r="AR102" s="191">
        <v>2.5</v>
      </c>
      <c r="AS102" s="191">
        <v>4</v>
      </c>
      <c r="AT102" s="191">
        <v>1.1666666666666667</v>
      </c>
    </row>
    <row r="103" spans="2:46" x14ac:dyDescent="0.3">
      <c r="B103" s="6" t="s">
        <v>157</v>
      </c>
      <c r="AA103" s="15"/>
      <c r="AB103" s="15"/>
      <c r="AF103" s="2"/>
      <c r="AG103" s="2"/>
      <c r="AI103" s="191">
        <v>0</v>
      </c>
      <c r="AJ103" s="191">
        <v>0.95833333333333337</v>
      </c>
      <c r="AK103" s="191">
        <v>0.22916666666666666</v>
      </c>
      <c r="AL103" s="191">
        <v>0</v>
      </c>
      <c r="AM103" s="191">
        <v>0</v>
      </c>
      <c r="AN103" s="191">
        <v>0.33333333333333331</v>
      </c>
      <c r="AO103" s="191">
        <v>1.375</v>
      </c>
      <c r="AP103" s="191">
        <v>2.3333333333333335</v>
      </c>
      <c r="AQ103" s="191">
        <v>2.0833333333333335</v>
      </c>
      <c r="AR103" s="191">
        <v>0.66666666666666663</v>
      </c>
      <c r="AS103" s="191">
        <v>3.0833333333333335</v>
      </c>
      <c r="AT103" s="191">
        <v>1.8333333333333333</v>
      </c>
    </row>
    <row r="104" spans="2:46" x14ac:dyDescent="0.3">
      <c r="AA104" s="15"/>
      <c r="AB104" s="15"/>
      <c r="AF104" s="2"/>
      <c r="AG104" s="2"/>
      <c r="AI104" s="15"/>
      <c r="AJ104" s="15"/>
      <c r="AK104" s="15"/>
      <c r="AL104" s="15"/>
    </row>
    <row r="105" spans="2:46" x14ac:dyDescent="0.3">
      <c r="AA105" s="15"/>
      <c r="AB105" s="15"/>
      <c r="AF105" s="2"/>
      <c r="AG105" s="2"/>
      <c r="AI105" s="15"/>
      <c r="AJ105" s="15"/>
      <c r="AK105" s="15"/>
      <c r="AL105" s="15"/>
    </row>
    <row r="106" spans="2:46" x14ac:dyDescent="0.3">
      <c r="AA106" s="15"/>
      <c r="AB106" s="15"/>
      <c r="AF106" s="2"/>
      <c r="AG106" s="2"/>
      <c r="AI106" s="15"/>
      <c r="AJ106" s="15"/>
      <c r="AK106" s="15"/>
      <c r="AL106" s="15"/>
    </row>
    <row r="107" spans="2:46" x14ac:dyDescent="0.3">
      <c r="P107" s="15"/>
      <c r="AA107" s="15"/>
      <c r="AB107" s="15"/>
      <c r="AF107" s="2"/>
      <c r="AG107" s="2"/>
    </row>
    <row r="108" spans="2:46" ht="17.399999999999999" x14ac:dyDescent="0.3">
      <c r="B108" s="5" t="s">
        <v>164</v>
      </c>
      <c r="C108" s="11">
        <v>2005</v>
      </c>
      <c r="D108" s="11">
        <v>2006</v>
      </c>
      <c r="E108" s="11">
        <v>2007</v>
      </c>
      <c r="F108" s="11">
        <v>2008</v>
      </c>
      <c r="G108" s="16">
        <v>2009</v>
      </c>
      <c r="H108" s="16">
        <v>2010</v>
      </c>
      <c r="I108" s="16">
        <v>2011</v>
      </c>
      <c r="J108" s="11">
        <v>2012</v>
      </c>
      <c r="K108" s="11">
        <v>2013</v>
      </c>
      <c r="L108" s="68">
        <v>2014</v>
      </c>
      <c r="M108" s="77">
        <v>2015</v>
      </c>
      <c r="N108" s="77">
        <v>2016</v>
      </c>
      <c r="O108" s="11">
        <v>2017</v>
      </c>
      <c r="P108" s="195">
        <v>2018</v>
      </c>
      <c r="Q108" s="195">
        <v>2019</v>
      </c>
      <c r="R108" s="195">
        <v>2020</v>
      </c>
      <c r="S108" s="206">
        <v>2021</v>
      </c>
      <c r="T108" s="218">
        <v>2022</v>
      </c>
      <c r="U108" s="227">
        <v>2023</v>
      </c>
      <c r="AA108" s="15"/>
      <c r="AB108" s="15"/>
      <c r="AC108" s="15"/>
      <c r="AD108" s="15"/>
      <c r="AE108" s="15"/>
    </row>
    <row r="109" spans="2:46" ht="15.6" x14ac:dyDescent="0.3">
      <c r="B109" s="1"/>
      <c r="C109" s="10" t="s">
        <v>2</v>
      </c>
      <c r="D109" s="10" t="s">
        <v>2</v>
      </c>
      <c r="E109" s="10" t="s">
        <v>2</v>
      </c>
      <c r="F109" s="10" t="s">
        <v>2</v>
      </c>
      <c r="G109" s="1" t="s">
        <v>2</v>
      </c>
      <c r="H109" s="1" t="s">
        <v>2</v>
      </c>
      <c r="I109" s="1" t="s">
        <v>2</v>
      </c>
      <c r="J109" s="10" t="s">
        <v>2</v>
      </c>
      <c r="K109" s="10" t="s">
        <v>2</v>
      </c>
      <c r="L109" s="10" t="s">
        <v>2</v>
      </c>
      <c r="M109" s="10" t="s">
        <v>2</v>
      </c>
      <c r="N109" s="10" t="s">
        <v>2</v>
      </c>
      <c r="O109" s="10" t="s">
        <v>2</v>
      </c>
      <c r="P109" s="177" t="s">
        <v>2</v>
      </c>
      <c r="Q109" s="177" t="s">
        <v>2</v>
      </c>
      <c r="R109" s="177" t="s">
        <v>2</v>
      </c>
      <c r="S109" s="207" t="s">
        <v>2</v>
      </c>
      <c r="T109" s="207" t="s">
        <v>2</v>
      </c>
      <c r="U109" s="207" t="s">
        <v>2</v>
      </c>
      <c r="AA109" s="15"/>
      <c r="AB109" s="15"/>
      <c r="AC109" s="15"/>
      <c r="AD109" s="15"/>
      <c r="AE109" s="15"/>
    </row>
    <row r="110" spans="2:46" x14ac:dyDescent="0.3">
      <c r="B110" s="4" t="s">
        <v>20</v>
      </c>
      <c r="C110" s="9"/>
      <c r="D110" s="9"/>
      <c r="E110" s="9"/>
      <c r="F110" s="9"/>
      <c r="G110" s="4"/>
      <c r="H110" s="4"/>
      <c r="I110" s="4"/>
      <c r="J110" s="9"/>
      <c r="K110" s="9"/>
      <c r="L110" s="9"/>
      <c r="M110" s="9"/>
      <c r="N110" s="9"/>
      <c r="O110" s="9"/>
      <c r="P110" s="176"/>
      <c r="Q110" s="176"/>
      <c r="R110" s="176"/>
      <c r="S110" s="171"/>
      <c r="U110" s="171"/>
      <c r="AA110" s="15"/>
      <c r="AB110" s="15"/>
      <c r="AC110" s="15"/>
      <c r="AD110" s="15"/>
      <c r="AE110" s="15"/>
    </row>
    <row r="111" spans="2:46" x14ac:dyDescent="0.3">
      <c r="B111" s="6" t="s">
        <v>5</v>
      </c>
      <c r="C111" s="34" t="s">
        <v>1</v>
      </c>
      <c r="D111" s="34" t="s">
        <v>1</v>
      </c>
      <c r="E111" s="34" t="s">
        <v>1</v>
      </c>
      <c r="F111" s="34" t="s">
        <v>1</v>
      </c>
      <c r="G111" s="34" t="s">
        <v>1</v>
      </c>
      <c r="H111" s="34" t="s">
        <v>1</v>
      </c>
      <c r="I111" s="34" t="s">
        <v>1</v>
      </c>
      <c r="J111" s="34" t="s">
        <v>1</v>
      </c>
      <c r="K111" s="31">
        <v>0.2</v>
      </c>
      <c r="L111" s="29">
        <v>0.2</v>
      </c>
      <c r="M111" s="29">
        <v>0.2</v>
      </c>
      <c r="N111" s="29">
        <v>0.2</v>
      </c>
      <c r="O111" s="29">
        <v>0.2</v>
      </c>
      <c r="P111" s="168">
        <v>2.8</v>
      </c>
      <c r="Q111" s="168">
        <v>4.9000000000000004</v>
      </c>
      <c r="R111" s="168">
        <v>4.9000000000000004</v>
      </c>
      <c r="S111" s="168">
        <v>4.9000000000000004</v>
      </c>
      <c r="T111" s="168">
        <f>AP139</f>
        <v>5.4</v>
      </c>
      <c r="U111" s="168">
        <f>AT139</f>
        <v>5.0398299999999994</v>
      </c>
      <c r="AA111" s="15"/>
      <c r="AB111" s="15"/>
      <c r="AC111" s="15"/>
      <c r="AD111" s="15"/>
      <c r="AE111" s="15"/>
    </row>
    <row r="112" spans="2:46" x14ac:dyDescent="0.3">
      <c r="B112" s="6" t="s">
        <v>23</v>
      </c>
      <c r="C112" s="20" t="s">
        <v>1</v>
      </c>
      <c r="D112" s="20" t="s">
        <v>1</v>
      </c>
      <c r="E112" s="20" t="s">
        <v>1</v>
      </c>
      <c r="F112" s="20" t="s">
        <v>1</v>
      </c>
      <c r="G112" s="20" t="s">
        <v>1</v>
      </c>
      <c r="H112" s="20" t="s">
        <v>1</v>
      </c>
      <c r="I112" s="20" t="s">
        <v>1</v>
      </c>
      <c r="J112" s="20" t="s">
        <v>1</v>
      </c>
      <c r="K112" s="21">
        <v>0.2</v>
      </c>
      <c r="L112" s="17">
        <v>0.2</v>
      </c>
      <c r="M112" s="17">
        <v>0.2</v>
      </c>
      <c r="N112" s="17">
        <v>0.2</v>
      </c>
      <c r="O112" s="17">
        <v>0.2</v>
      </c>
      <c r="P112" s="179">
        <v>2.8</v>
      </c>
      <c r="Q112" s="179">
        <v>4.9000000000000004</v>
      </c>
      <c r="R112" s="179">
        <v>4.9000000000000004</v>
      </c>
      <c r="S112" s="179">
        <v>4.9000000000000004</v>
      </c>
      <c r="T112" s="179">
        <f t="shared" ref="T112:T120" si="23">AP140</f>
        <v>3.79</v>
      </c>
      <c r="U112" s="179">
        <f t="shared" ref="U112:U115" si="24">AT140</f>
        <v>2.57</v>
      </c>
      <c r="AA112" s="15"/>
      <c r="AB112" s="15"/>
      <c r="AC112" s="15"/>
      <c r="AD112" s="15"/>
      <c r="AE112" s="15"/>
    </row>
    <row r="113" spans="2:33" s="171" customFormat="1" x14ac:dyDescent="0.3">
      <c r="B113" s="6" t="s">
        <v>155</v>
      </c>
      <c r="C113" s="139"/>
      <c r="D113" s="139"/>
      <c r="E113" s="139"/>
      <c r="F113" s="139"/>
      <c r="J113" s="139"/>
      <c r="K113" s="139"/>
      <c r="L113" s="139"/>
      <c r="M113" s="139"/>
      <c r="N113" s="139"/>
      <c r="O113" s="139"/>
      <c r="P113" s="139"/>
      <c r="Q113" s="139"/>
      <c r="R113" s="139"/>
      <c r="T113" s="179">
        <f t="shared" si="23"/>
        <v>0.48</v>
      </c>
      <c r="U113" s="179">
        <f t="shared" si="24"/>
        <v>1.0873800000000002</v>
      </c>
      <c r="AC113" s="139"/>
      <c r="AD113" s="139"/>
      <c r="AE113" s="139"/>
      <c r="AF113" s="139"/>
    </row>
    <row r="114" spans="2:33" s="171" customFormat="1" x14ac:dyDescent="0.3">
      <c r="B114" s="6" t="s">
        <v>156</v>
      </c>
      <c r="C114" s="139"/>
      <c r="D114" s="139"/>
      <c r="E114" s="139"/>
      <c r="F114" s="139"/>
      <c r="J114" s="139"/>
      <c r="K114" s="139"/>
      <c r="L114" s="139"/>
      <c r="M114" s="139"/>
      <c r="N114" s="139"/>
      <c r="O114" s="139"/>
      <c r="P114" s="139"/>
      <c r="Q114" s="139"/>
      <c r="R114" s="139"/>
      <c r="T114" s="179">
        <f t="shared" si="23"/>
        <v>0.36</v>
      </c>
      <c r="U114" s="179">
        <f t="shared" si="24"/>
        <v>0.45700000000000007</v>
      </c>
      <c r="AC114" s="139"/>
      <c r="AD114" s="139"/>
      <c r="AE114" s="139"/>
      <c r="AF114" s="139"/>
      <c r="AG114" s="139"/>
    </row>
    <row r="115" spans="2:33" s="171" customFormat="1" x14ac:dyDescent="0.3">
      <c r="B115" s="6" t="s">
        <v>157</v>
      </c>
      <c r="C115" s="139"/>
      <c r="D115" s="139"/>
      <c r="E115" s="139"/>
      <c r="F115" s="139"/>
      <c r="J115" s="139"/>
      <c r="K115" s="139"/>
      <c r="L115" s="139"/>
      <c r="M115" s="139"/>
      <c r="N115" s="139"/>
      <c r="O115" s="139"/>
      <c r="P115" s="139"/>
      <c r="Q115" s="139"/>
      <c r="R115" s="139"/>
      <c r="T115" s="179">
        <f t="shared" si="23"/>
        <v>0.77</v>
      </c>
      <c r="U115" s="179">
        <f t="shared" si="24"/>
        <v>0.92544999999999988</v>
      </c>
      <c r="AC115" s="139"/>
      <c r="AD115" s="139"/>
      <c r="AE115" s="139"/>
      <c r="AF115" s="139"/>
      <c r="AG115" s="139"/>
    </row>
    <row r="116" spans="2:33" x14ac:dyDescent="0.3">
      <c r="B116" s="6" t="s">
        <v>6</v>
      </c>
      <c r="C116" s="34" t="s">
        <v>1</v>
      </c>
      <c r="D116" s="34" t="s">
        <v>1</v>
      </c>
      <c r="E116" s="34" t="s">
        <v>1</v>
      </c>
      <c r="F116" s="34" t="s">
        <v>1</v>
      </c>
      <c r="G116" s="34" t="s">
        <v>1</v>
      </c>
      <c r="H116" s="34" t="s">
        <v>1</v>
      </c>
      <c r="I116" s="34" t="s">
        <v>1</v>
      </c>
      <c r="J116" s="34" t="s">
        <v>1</v>
      </c>
      <c r="K116" s="36">
        <v>29</v>
      </c>
      <c r="L116" s="36">
        <v>31</v>
      </c>
      <c r="M116" s="36">
        <v>19</v>
      </c>
      <c r="N116" s="36">
        <v>11</v>
      </c>
      <c r="O116" s="36">
        <v>18</v>
      </c>
      <c r="P116" s="169">
        <v>28</v>
      </c>
      <c r="Q116" s="169">
        <v>28</v>
      </c>
      <c r="R116" s="169">
        <v>1</v>
      </c>
      <c r="S116" s="37">
        <v>1</v>
      </c>
      <c r="T116" s="37">
        <f>SUM(T117:T120)</f>
        <v>64</v>
      </c>
      <c r="U116" s="37">
        <f>SUM(U117:U120)</f>
        <v>121</v>
      </c>
      <c r="AA116" s="15"/>
      <c r="AB116" s="15"/>
      <c r="AC116" s="15"/>
      <c r="AD116" s="15"/>
      <c r="AE116" s="15"/>
    </row>
    <row r="117" spans="2:33" x14ac:dyDescent="0.3">
      <c r="B117" s="6" t="s">
        <v>23</v>
      </c>
      <c r="C117" s="20" t="s">
        <v>1</v>
      </c>
      <c r="D117" s="20" t="s">
        <v>1</v>
      </c>
      <c r="E117" s="20" t="s">
        <v>1</v>
      </c>
      <c r="F117" s="20" t="s">
        <v>1</v>
      </c>
      <c r="G117" s="20" t="s">
        <v>1</v>
      </c>
      <c r="H117" s="20" t="s">
        <v>1</v>
      </c>
      <c r="I117" s="20" t="s">
        <v>1</v>
      </c>
      <c r="J117" s="20" t="s">
        <v>1</v>
      </c>
      <c r="K117" s="38">
        <v>29</v>
      </c>
      <c r="L117" s="38">
        <v>31</v>
      </c>
      <c r="M117" s="38">
        <v>19</v>
      </c>
      <c r="N117" s="38">
        <v>11</v>
      </c>
      <c r="O117" s="38">
        <v>18</v>
      </c>
      <c r="P117" s="154">
        <v>28</v>
      </c>
      <c r="Q117" s="154">
        <v>28</v>
      </c>
      <c r="R117" s="154">
        <v>1</v>
      </c>
      <c r="S117" s="39">
        <v>1</v>
      </c>
      <c r="T117" s="39">
        <f>SUM(AM145:AP145)</f>
        <v>20</v>
      </c>
      <c r="U117" s="39">
        <f>SUM(AQ145:AT145)</f>
        <v>9</v>
      </c>
      <c r="AA117" s="15"/>
      <c r="AB117" s="15"/>
      <c r="AC117" s="15"/>
      <c r="AD117" s="15"/>
      <c r="AE117" s="15"/>
    </row>
    <row r="118" spans="2:33" s="171" customFormat="1" x14ac:dyDescent="0.3">
      <c r="B118" s="6" t="s">
        <v>155</v>
      </c>
      <c r="C118" s="180"/>
      <c r="D118" s="180"/>
      <c r="E118" s="180"/>
      <c r="F118" s="180"/>
      <c r="G118" s="180"/>
      <c r="H118" s="180"/>
      <c r="I118" s="180"/>
      <c r="J118" s="180"/>
      <c r="K118" s="154"/>
      <c r="L118" s="154"/>
      <c r="M118" s="154"/>
      <c r="N118" s="154"/>
      <c r="O118" s="154"/>
      <c r="P118" s="154"/>
      <c r="Q118" s="154"/>
      <c r="R118" s="154"/>
      <c r="S118" s="39"/>
      <c r="T118" s="39">
        <f t="shared" si="23"/>
        <v>0</v>
      </c>
      <c r="U118" s="39">
        <f t="shared" ref="U118:U120" si="25">SUM(AQ146:AT146)</f>
        <v>0</v>
      </c>
    </row>
    <row r="119" spans="2:33" s="171" customFormat="1" x14ac:dyDescent="0.3">
      <c r="B119" s="6" t="s">
        <v>156</v>
      </c>
      <c r="C119" s="180"/>
      <c r="D119" s="180"/>
      <c r="E119" s="180"/>
      <c r="F119" s="180"/>
      <c r="G119" s="180"/>
      <c r="H119" s="180"/>
      <c r="I119" s="180"/>
      <c r="J119" s="180"/>
      <c r="K119" s="154"/>
      <c r="L119" s="154"/>
      <c r="M119" s="154"/>
      <c r="N119" s="154"/>
      <c r="O119" s="154"/>
      <c r="P119" s="154"/>
      <c r="Q119" s="154"/>
      <c r="R119" s="154"/>
      <c r="S119" s="39"/>
      <c r="T119" s="39">
        <f t="shared" si="23"/>
        <v>18</v>
      </c>
      <c r="U119" s="39">
        <f t="shared" si="25"/>
        <v>53</v>
      </c>
    </row>
    <row r="120" spans="2:33" s="171" customFormat="1" x14ac:dyDescent="0.3">
      <c r="B120" s="6" t="s">
        <v>157</v>
      </c>
      <c r="C120" s="180"/>
      <c r="D120" s="180"/>
      <c r="E120" s="180"/>
      <c r="F120" s="180"/>
      <c r="G120" s="180"/>
      <c r="H120" s="180"/>
      <c r="I120" s="180"/>
      <c r="J120" s="180"/>
      <c r="K120" s="154"/>
      <c r="L120" s="154"/>
      <c r="M120" s="154"/>
      <c r="N120" s="154"/>
      <c r="O120" s="154"/>
      <c r="P120" s="154"/>
      <c r="Q120" s="154"/>
      <c r="R120" s="154"/>
      <c r="S120" s="39"/>
      <c r="T120" s="39">
        <f t="shared" si="23"/>
        <v>26</v>
      </c>
      <c r="U120" s="39">
        <f t="shared" si="25"/>
        <v>59</v>
      </c>
    </row>
    <row r="121" spans="2:33" x14ac:dyDescent="0.3">
      <c r="B121" s="6" t="s">
        <v>7</v>
      </c>
      <c r="C121" s="34" t="s">
        <v>1</v>
      </c>
      <c r="D121" s="34" t="s">
        <v>1</v>
      </c>
      <c r="E121" s="34" t="s">
        <v>1</v>
      </c>
      <c r="F121" s="34" t="s">
        <v>1</v>
      </c>
      <c r="G121" s="34" t="s">
        <v>1</v>
      </c>
      <c r="H121" s="34" t="s">
        <v>1</v>
      </c>
      <c r="I121" s="34" t="s">
        <v>1</v>
      </c>
      <c r="J121" s="34" t="s">
        <v>1</v>
      </c>
      <c r="K121" s="40">
        <v>0.8125</v>
      </c>
      <c r="L121" s="41" t="s">
        <v>54</v>
      </c>
      <c r="M121" s="41" t="s">
        <v>76</v>
      </c>
      <c r="N121" s="41" t="s">
        <v>82</v>
      </c>
      <c r="O121" s="41" t="s">
        <v>114</v>
      </c>
      <c r="P121" s="170" t="s">
        <v>128</v>
      </c>
      <c r="Q121" s="170" t="s">
        <v>142</v>
      </c>
      <c r="R121" s="170" t="s">
        <v>80</v>
      </c>
      <c r="S121" s="170" t="s">
        <v>80</v>
      </c>
      <c r="T121" s="189">
        <f>SUM(T122:T125)</f>
        <v>14.409722222222223</v>
      </c>
      <c r="U121" s="189">
        <f>SUM(U122:U125)</f>
        <v>13.583333333333332</v>
      </c>
      <c r="AA121" s="15"/>
      <c r="AB121" s="15"/>
      <c r="AC121" s="15"/>
      <c r="AD121" s="15"/>
      <c r="AE121" s="15"/>
    </row>
    <row r="122" spans="2:33" x14ac:dyDescent="0.3">
      <c r="B122" s="6" t="s">
        <v>23</v>
      </c>
      <c r="C122" s="20" t="s">
        <v>1</v>
      </c>
      <c r="D122" s="20" t="s">
        <v>1</v>
      </c>
      <c r="E122" s="20" t="s">
        <v>1</v>
      </c>
      <c r="F122" s="20" t="s">
        <v>1</v>
      </c>
      <c r="G122" s="20" t="s">
        <v>1</v>
      </c>
      <c r="H122" s="20" t="s">
        <v>1</v>
      </c>
      <c r="I122" s="20" t="s">
        <v>1</v>
      </c>
      <c r="J122" s="20" t="s">
        <v>1</v>
      </c>
      <c r="K122" s="28">
        <v>0.8125</v>
      </c>
      <c r="L122" s="27" t="s">
        <v>54</v>
      </c>
      <c r="M122" s="27" t="s">
        <v>76</v>
      </c>
      <c r="N122" s="27" t="s">
        <v>82</v>
      </c>
      <c r="O122" s="27" t="s">
        <v>114</v>
      </c>
      <c r="P122" s="181" t="s">
        <v>128</v>
      </c>
      <c r="Q122" s="181" t="s">
        <v>142</v>
      </c>
      <c r="R122" s="181" t="s">
        <v>80</v>
      </c>
      <c r="S122" s="181" t="s">
        <v>80</v>
      </c>
      <c r="T122" s="187">
        <f>SUM(AM150:AP150)</f>
        <v>0.79166666666666674</v>
      </c>
      <c r="U122" s="187">
        <f>SUM(AQ150:AT150)</f>
        <v>0.37499999999999994</v>
      </c>
      <c r="AA122" s="15"/>
      <c r="AB122" s="15"/>
      <c r="AC122" s="15"/>
      <c r="AD122" s="15"/>
      <c r="AE122" s="15"/>
    </row>
    <row r="123" spans="2:33" x14ac:dyDescent="0.3">
      <c r="B123" s="6" t="s">
        <v>155</v>
      </c>
      <c r="R123" s="171"/>
      <c r="T123" s="187">
        <f t="shared" ref="T123:T125" si="26">SUM(AM151:AP151)</f>
        <v>0</v>
      </c>
      <c r="U123" s="187">
        <f t="shared" ref="U123:U125" si="27">SUM(AQ151:AT151)</f>
        <v>0</v>
      </c>
      <c r="AA123" s="15"/>
      <c r="AB123" s="15"/>
      <c r="AF123" s="2"/>
      <c r="AG123" s="2"/>
    </row>
    <row r="124" spans="2:33" x14ac:dyDescent="0.3">
      <c r="B124" s="6" t="s">
        <v>156</v>
      </c>
      <c r="T124" s="187">
        <f t="shared" si="26"/>
        <v>8.1666666666666679</v>
      </c>
      <c r="U124" s="187">
        <f t="shared" si="27"/>
        <v>8.75</v>
      </c>
      <c r="AA124" s="15"/>
      <c r="AB124" s="15"/>
      <c r="AF124" s="2"/>
      <c r="AG124" s="2"/>
    </row>
    <row r="125" spans="2:33" x14ac:dyDescent="0.3">
      <c r="B125" s="6" t="s">
        <v>157</v>
      </c>
      <c r="T125" s="187">
        <f t="shared" si="26"/>
        <v>5.4513888888888893</v>
      </c>
      <c r="U125" s="187">
        <f t="shared" si="27"/>
        <v>4.458333333333333</v>
      </c>
      <c r="AA125" s="15"/>
      <c r="AB125" s="15"/>
      <c r="AF125" s="2"/>
      <c r="AG125" s="2"/>
    </row>
    <row r="126" spans="2:33" x14ac:dyDescent="0.3">
      <c r="AA126" s="15"/>
      <c r="AB126" s="15"/>
      <c r="AF126" s="2"/>
      <c r="AG126" s="2"/>
    </row>
    <row r="127" spans="2:33" x14ac:dyDescent="0.3">
      <c r="AA127" s="15"/>
      <c r="AB127" s="15"/>
      <c r="AF127" s="2"/>
      <c r="AG127" s="2"/>
    </row>
    <row r="128" spans="2:33" x14ac:dyDescent="0.3">
      <c r="AA128" s="15"/>
      <c r="AB128" s="15"/>
      <c r="AF128" s="2"/>
      <c r="AG128" s="2"/>
    </row>
    <row r="129" spans="2:46" x14ac:dyDescent="0.3">
      <c r="AA129" s="15"/>
      <c r="AB129" s="15"/>
      <c r="AF129" s="2"/>
      <c r="AG129" s="2"/>
    </row>
    <row r="130" spans="2:46" x14ac:dyDescent="0.3">
      <c r="AA130" s="15"/>
      <c r="AB130" s="15"/>
      <c r="AF130" s="2"/>
      <c r="AG130" s="2"/>
    </row>
    <row r="131" spans="2:46" x14ac:dyDescent="0.3">
      <c r="AA131" s="15"/>
      <c r="AB131" s="15"/>
      <c r="AF131" s="2"/>
      <c r="AG131" s="2"/>
    </row>
    <row r="132" spans="2:46" x14ac:dyDescent="0.3">
      <c r="AA132" s="15"/>
      <c r="AB132" s="15"/>
      <c r="AF132" s="2"/>
      <c r="AG132" s="2"/>
    </row>
    <row r="133" spans="2:46" x14ac:dyDescent="0.3">
      <c r="AA133" s="15"/>
      <c r="AB133" s="15"/>
      <c r="AF133" s="2"/>
      <c r="AG133" s="2"/>
    </row>
    <row r="134" spans="2:46" x14ac:dyDescent="0.3">
      <c r="AA134" s="15"/>
      <c r="AB134" s="15"/>
      <c r="AF134" s="2"/>
      <c r="AG134" s="2"/>
    </row>
    <row r="135" spans="2:46" x14ac:dyDescent="0.3">
      <c r="AA135" s="15"/>
      <c r="AB135" s="15"/>
      <c r="AF135" s="2"/>
      <c r="AG135" s="2"/>
    </row>
    <row r="136" spans="2:46" ht="17.399999999999999" x14ac:dyDescent="0.3">
      <c r="B136" s="1"/>
      <c r="C136" s="234">
        <v>2013</v>
      </c>
      <c r="D136" s="235"/>
      <c r="E136" s="235"/>
      <c r="F136" s="236"/>
      <c r="G136" s="231">
        <v>2014</v>
      </c>
      <c r="H136" s="232"/>
      <c r="I136" s="232"/>
      <c r="J136" s="233"/>
      <c r="K136" s="231">
        <v>2015</v>
      </c>
      <c r="L136" s="232"/>
      <c r="M136" s="232"/>
      <c r="N136" s="233"/>
      <c r="O136" s="231">
        <v>2016</v>
      </c>
      <c r="P136" s="232"/>
      <c r="Q136" s="232"/>
      <c r="R136" s="233"/>
      <c r="S136" s="231">
        <v>2017</v>
      </c>
      <c r="T136" s="232"/>
      <c r="U136" s="232"/>
      <c r="V136" s="233"/>
      <c r="W136" s="231">
        <v>2018</v>
      </c>
      <c r="X136" s="232"/>
      <c r="Y136" s="232"/>
      <c r="Z136" s="233"/>
      <c r="AA136" s="231">
        <v>2019</v>
      </c>
      <c r="AB136" s="232"/>
      <c r="AC136" s="232"/>
      <c r="AD136" s="233"/>
      <c r="AE136" s="231">
        <v>2020</v>
      </c>
      <c r="AF136" s="232"/>
      <c r="AG136" s="232"/>
      <c r="AH136" s="233"/>
      <c r="AI136" s="231">
        <v>2021</v>
      </c>
      <c r="AJ136" s="232"/>
      <c r="AK136" s="232"/>
      <c r="AL136" s="233"/>
      <c r="AM136" s="228">
        <v>2022</v>
      </c>
      <c r="AN136" s="229"/>
      <c r="AO136" s="229"/>
      <c r="AP136" s="230"/>
      <c r="AQ136" s="237">
        <v>2023</v>
      </c>
      <c r="AR136" s="238"/>
      <c r="AS136" s="15"/>
      <c r="AT136" s="15"/>
    </row>
    <row r="137" spans="2:46" ht="17.399999999999999" x14ac:dyDescent="0.3">
      <c r="B137" s="211" t="s">
        <v>165</v>
      </c>
      <c r="C137" s="79" t="s">
        <v>88</v>
      </c>
      <c r="D137" s="79" t="s">
        <v>89</v>
      </c>
      <c r="E137" s="79" t="s">
        <v>90</v>
      </c>
      <c r="F137" s="79" t="s">
        <v>91</v>
      </c>
      <c r="G137" s="78" t="s">
        <v>92</v>
      </c>
      <c r="H137" s="78" t="s">
        <v>93</v>
      </c>
      <c r="I137" s="78" t="s">
        <v>94</v>
      </c>
      <c r="J137" s="78" t="s">
        <v>95</v>
      </c>
      <c r="K137" s="80" t="s">
        <v>96</v>
      </c>
      <c r="L137" s="80" t="s">
        <v>97</v>
      </c>
      <c r="M137" s="80" t="s">
        <v>98</v>
      </c>
      <c r="N137" s="80" t="s">
        <v>99</v>
      </c>
      <c r="O137" s="78" t="s">
        <v>100</v>
      </c>
      <c r="P137" s="78" t="s">
        <v>101</v>
      </c>
      <c r="Q137" s="78" t="s">
        <v>102</v>
      </c>
      <c r="R137" s="78" t="s">
        <v>103</v>
      </c>
      <c r="S137" s="81" t="s">
        <v>104</v>
      </c>
      <c r="T137" s="78" t="s">
        <v>107</v>
      </c>
      <c r="U137" s="82" t="s">
        <v>109</v>
      </c>
      <c r="V137" s="78" t="s">
        <v>111</v>
      </c>
      <c r="W137" s="83" t="s">
        <v>117</v>
      </c>
      <c r="X137" s="90" t="s">
        <v>119</v>
      </c>
      <c r="Y137" s="113" t="s">
        <v>122</v>
      </c>
      <c r="Z137" s="152" t="s">
        <v>125</v>
      </c>
      <c r="AA137" s="182" t="s">
        <v>132</v>
      </c>
      <c r="AB137" s="183" t="s">
        <v>134</v>
      </c>
      <c r="AC137" s="184" t="s">
        <v>137</v>
      </c>
      <c r="AD137" s="186" t="s">
        <v>140</v>
      </c>
      <c r="AE137" s="190" t="s">
        <v>147</v>
      </c>
      <c r="AF137" s="192" t="s">
        <v>148</v>
      </c>
      <c r="AG137" s="193" t="s">
        <v>149</v>
      </c>
      <c r="AH137" s="193" t="s">
        <v>150</v>
      </c>
      <c r="AI137" s="193" t="s">
        <v>153</v>
      </c>
      <c r="AJ137" s="193" t="s">
        <v>154</v>
      </c>
      <c r="AK137" s="203" t="s">
        <v>158</v>
      </c>
      <c r="AL137" s="205" t="s">
        <v>159</v>
      </c>
      <c r="AM137" s="215" t="s">
        <v>168</v>
      </c>
      <c r="AN137" s="215" t="s">
        <v>169</v>
      </c>
      <c r="AO137" s="215" t="s">
        <v>170</v>
      </c>
      <c r="AP137" s="215" t="s">
        <v>171</v>
      </c>
      <c r="AQ137" s="220" t="s">
        <v>172</v>
      </c>
      <c r="AR137" s="224" t="s">
        <v>173</v>
      </c>
      <c r="AS137" s="225" t="s">
        <v>174</v>
      </c>
      <c r="AT137" s="215" t="s">
        <v>175</v>
      </c>
    </row>
    <row r="138" spans="2:46" x14ac:dyDescent="0.3">
      <c r="B138" s="4" t="s">
        <v>20</v>
      </c>
      <c r="C138" s="15"/>
      <c r="D138" s="15"/>
      <c r="E138" s="15"/>
      <c r="F138" s="15"/>
      <c r="G138" s="2"/>
      <c r="H138" s="2"/>
      <c r="I138" s="2"/>
      <c r="L138" s="15"/>
      <c r="M138" s="15"/>
      <c r="N138" s="15"/>
      <c r="O138" s="15"/>
      <c r="P138" s="15"/>
      <c r="Z138" s="146"/>
      <c r="AA138" s="171"/>
      <c r="AB138" s="171"/>
      <c r="AC138" s="171"/>
      <c r="AD138" s="171"/>
      <c r="AE138" s="171"/>
      <c r="AF138" s="171"/>
      <c r="AG138" s="171"/>
      <c r="AH138" s="171"/>
      <c r="AM138" s="171"/>
      <c r="AN138" s="171"/>
      <c r="AO138" s="171"/>
      <c r="AP138" s="171"/>
    </row>
    <row r="139" spans="2:46" x14ac:dyDescent="0.3">
      <c r="B139" s="6" t="s">
        <v>5</v>
      </c>
      <c r="C139" s="42">
        <v>0</v>
      </c>
      <c r="D139" s="31">
        <v>0.2</v>
      </c>
      <c r="E139" s="31">
        <v>0.2</v>
      </c>
      <c r="F139" s="31">
        <v>0.2</v>
      </c>
      <c r="G139" s="31">
        <v>0.2</v>
      </c>
      <c r="H139" s="31">
        <v>0.2</v>
      </c>
      <c r="I139" s="31">
        <v>0.2</v>
      </c>
      <c r="J139" s="31">
        <v>0.2</v>
      </c>
      <c r="K139" s="31">
        <v>0.2</v>
      </c>
      <c r="L139" s="31">
        <v>0.2</v>
      </c>
      <c r="M139" s="31">
        <v>0.2</v>
      </c>
      <c r="N139" s="31">
        <v>0.2</v>
      </c>
      <c r="O139" s="29">
        <v>0.2</v>
      </c>
      <c r="P139" s="29">
        <v>0.2</v>
      </c>
      <c r="Q139" s="29">
        <v>0.2</v>
      </c>
      <c r="R139" s="29">
        <v>0.2</v>
      </c>
      <c r="S139" s="29">
        <v>0.2</v>
      </c>
      <c r="T139" s="29">
        <v>0.2</v>
      </c>
      <c r="U139" s="29">
        <v>0.2</v>
      </c>
      <c r="V139" s="29">
        <v>0.2</v>
      </c>
      <c r="W139" s="29">
        <v>0.2</v>
      </c>
      <c r="X139" s="86">
        <v>0.2</v>
      </c>
      <c r="Y139" s="109">
        <v>0.2</v>
      </c>
      <c r="Z139" s="148">
        <v>2.8</v>
      </c>
      <c r="AA139" s="168">
        <v>2.8</v>
      </c>
      <c r="AB139" s="168">
        <v>3.7</v>
      </c>
      <c r="AC139" s="168">
        <v>4.3</v>
      </c>
      <c r="AD139" s="168">
        <v>4.9000000000000004</v>
      </c>
      <c r="AE139" s="168">
        <v>4.9000000000000004</v>
      </c>
      <c r="AF139" s="168">
        <v>4.9000000000000004</v>
      </c>
      <c r="AG139" s="168">
        <v>4.9000000000000004</v>
      </c>
      <c r="AH139" s="168">
        <v>4.9000000000000004</v>
      </c>
      <c r="AI139" s="168">
        <f>SUM(AI140:AI143)</f>
        <v>4.9000000000000004</v>
      </c>
      <c r="AJ139" s="168">
        <f>SUM(AJ140:AJ143)</f>
        <v>4.9000000000000004</v>
      </c>
      <c r="AK139" s="168">
        <f>SUM(AK140:AK143)</f>
        <v>4.9000000000000004</v>
      </c>
      <c r="AL139" s="168">
        <f>SUM(AL140:AL143)</f>
        <v>5.21</v>
      </c>
      <c r="AM139" s="168">
        <f>SUM(AM140:AM143)</f>
        <v>5.21</v>
      </c>
      <c r="AN139" s="168">
        <f t="shared" ref="AN139:AO139" si="28">SUM(AN140:AN143)</f>
        <v>4.8769999999999998</v>
      </c>
      <c r="AO139" s="168">
        <f t="shared" si="28"/>
        <v>5.4039999999999999</v>
      </c>
      <c r="AP139" s="168">
        <f t="shared" ref="AP139" si="29">SUM(AP140:AP143)</f>
        <v>5.4</v>
      </c>
      <c r="AQ139" s="168">
        <f>SUM(AQ140:AQ143)</f>
        <v>5.2567700000000004</v>
      </c>
      <c r="AR139" s="168">
        <f>SUM(AR140:AR143)</f>
        <v>5.0599999999999996</v>
      </c>
      <c r="AS139" s="168">
        <f>SUM(AS140:AS143)</f>
        <v>4.96</v>
      </c>
      <c r="AT139" s="168">
        <f>SUM(AT140:AT143)</f>
        <v>5.0398299999999994</v>
      </c>
    </row>
    <row r="140" spans="2:46" x14ac:dyDescent="0.3">
      <c r="B140" s="6" t="s">
        <v>23</v>
      </c>
      <c r="C140" s="18">
        <v>0</v>
      </c>
      <c r="D140" s="21">
        <v>0.2</v>
      </c>
      <c r="E140" s="21">
        <v>0.2</v>
      </c>
      <c r="F140" s="21">
        <v>0.2</v>
      </c>
      <c r="G140" s="21">
        <v>0.2</v>
      </c>
      <c r="H140" s="21">
        <v>0.2</v>
      </c>
      <c r="I140" s="21">
        <v>0.2</v>
      </c>
      <c r="J140" s="21">
        <v>0.2</v>
      </c>
      <c r="K140" s="21">
        <v>0.2</v>
      </c>
      <c r="L140" s="21">
        <v>0.2</v>
      </c>
      <c r="M140" s="21">
        <v>0.2</v>
      </c>
      <c r="N140" s="21">
        <v>0.2</v>
      </c>
      <c r="O140" s="17">
        <v>0.2</v>
      </c>
      <c r="P140" s="17">
        <v>0.2</v>
      </c>
      <c r="Q140" s="17">
        <v>0.2</v>
      </c>
      <c r="R140" s="17">
        <v>0.2</v>
      </c>
      <c r="S140" s="17">
        <v>0.2</v>
      </c>
      <c r="T140" s="17">
        <v>0.2</v>
      </c>
      <c r="U140" s="17">
        <v>0.2</v>
      </c>
      <c r="V140" s="17">
        <v>0.2</v>
      </c>
      <c r="W140" s="17">
        <v>0.2</v>
      </c>
      <c r="X140" s="85">
        <v>0.2</v>
      </c>
      <c r="Y140" s="108">
        <v>0.2</v>
      </c>
      <c r="Z140" s="147">
        <v>0.2</v>
      </c>
      <c r="AA140" s="179">
        <v>2.8</v>
      </c>
      <c r="AB140" s="179">
        <v>3.7</v>
      </c>
      <c r="AC140" s="179">
        <v>4.3</v>
      </c>
      <c r="AD140" s="179">
        <v>4.9000000000000004</v>
      </c>
      <c r="AE140" s="179">
        <v>4.9000000000000004</v>
      </c>
      <c r="AF140" s="179">
        <v>4.9000000000000004</v>
      </c>
      <c r="AG140" s="179">
        <v>4.9000000000000004</v>
      </c>
      <c r="AH140" s="179">
        <v>4.9000000000000004</v>
      </c>
      <c r="AI140" s="179">
        <v>4.9000000000000004</v>
      </c>
      <c r="AJ140" s="179">
        <v>4.9000000000000004</v>
      </c>
      <c r="AK140" s="179">
        <v>4.9000000000000004</v>
      </c>
      <c r="AL140" s="179">
        <v>4.9000000000000004</v>
      </c>
      <c r="AM140" s="179">
        <v>4.9000000000000004</v>
      </c>
      <c r="AN140" s="179">
        <v>4.5999999999999996</v>
      </c>
      <c r="AO140" s="179">
        <v>4.5999999999999996</v>
      </c>
      <c r="AP140" s="208">
        <v>3.79</v>
      </c>
      <c r="AQ140" s="208">
        <v>3.66</v>
      </c>
      <c r="AR140" s="208">
        <v>2.57</v>
      </c>
      <c r="AS140" s="208">
        <v>2.57</v>
      </c>
      <c r="AT140" s="208">
        <v>2.57</v>
      </c>
    </row>
    <row r="141" spans="2:46" s="171" customFormat="1" x14ac:dyDescent="0.3">
      <c r="B141" s="6" t="s">
        <v>155</v>
      </c>
      <c r="C141" s="140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  <c r="AA141" s="179"/>
      <c r="AB141" s="179"/>
      <c r="AC141" s="179"/>
      <c r="AD141" s="179"/>
      <c r="AE141" s="179"/>
      <c r="AF141" s="179"/>
      <c r="AG141" s="179"/>
      <c r="AH141" s="179"/>
      <c r="AI141" s="174">
        <v>0</v>
      </c>
      <c r="AJ141" s="174">
        <v>0</v>
      </c>
      <c r="AK141" s="174">
        <v>0</v>
      </c>
      <c r="AL141" s="208">
        <v>0</v>
      </c>
      <c r="AM141" s="174">
        <v>0</v>
      </c>
      <c r="AN141" s="208">
        <v>0</v>
      </c>
      <c r="AO141" s="208">
        <v>0.19700000000000001</v>
      </c>
      <c r="AP141" s="208">
        <v>0.48</v>
      </c>
      <c r="AQ141" s="208">
        <f>541.07/1000</f>
        <v>0.54107000000000005</v>
      </c>
      <c r="AR141" s="208">
        <v>0.92</v>
      </c>
      <c r="AS141" s="208">
        <v>1.06</v>
      </c>
      <c r="AT141" s="208">
        <v>1.0873800000000002</v>
      </c>
    </row>
    <row r="142" spans="2:46" s="171" customFormat="1" x14ac:dyDescent="0.3">
      <c r="B142" s="6" t="s">
        <v>156</v>
      </c>
      <c r="C142" s="14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  <c r="AA142" s="179"/>
      <c r="AB142" s="179"/>
      <c r="AC142" s="179"/>
      <c r="AD142" s="179"/>
      <c r="AE142" s="179"/>
      <c r="AF142" s="179"/>
      <c r="AG142" s="179"/>
      <c r="AH142" s="179"/>
      <c r="AI142" s="174">
        <v>0</v>
      </c>
      <c r="AJ142" s="174">
        <v>0</v>
      </c>
      <c r="AK142" s="174">
        <v>0</v>
      </c>
      <c r="AL142" s="208">
        <v>0.01</v>
      </c>
      <c r="AM142" s="174">
        <v>0.01</v>
      </c>
      <c r="AN142" s="208">
        <f>101/1000</f>
        <v>0.10100000000000001</v>
      </c>
      <c r="AO142" s="208">
        <v>0.19400000000000001</v>
      </c>
      <c r="AP142" s="208">
        <v>0.36</v>
      </c>
      <c r="AQ142" s="208">
        <f>360.5/1000</f>
        <v>0.36049999999999999</v>
      </c>
      <c r="AR142" s="208">
        <v>0.53</v>
      </c>
      <c r="AS142" s="208">
        <v>0.43</v>
      </c>
      <c r="AT142" s="208">
        <v>0.45700000000000007</v>
      </c>
    </row>
    <row r="143" spans="2:46" s="171" customFormat="1" x14ac:dyDescent="0.3">
      <c r="B143" s="6" t="s">
        <v>157</v>
      </c>
      <c r="C143" s="140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  <c r="AB143" s="179"/>
      <c r="AC143" s="179"/>
      <c r="AD143" s="179"/>
      <c r="AE143" s="179"/>
      <c r="AF143" s="179"/>
      <c r="AG143" s="179"/>
      <c r="AH143" s="179"/>
      <c r="AI143" s="174">
        <v>0</v>
      </c>
      <c r="AJ143" s="174">
        <v>0</v>
      </c>
      <c r="AK143" s="174">
        <v>0</v>
      </c>
      <c r="AL143" s="208">
        <v>0.3</v>
      </c>
      <c r="AM143" s="174">
        <v>0.3</v>
      </c>
      <c r="AN143" s="208">
        <f>176/1000</f>
        <v>0.17599999999999999</v>
      </c>
      <c r="AO143" s="208">
        <v>0.41299999999999998</v>
      </c>
      <c r="AP143" s="208">
        <v>0.77</v>
      </c>
      <c r="AQ143" s="208">
        <f>695.2/1000</f>
        <v>0.69520000000000004</v>
      </c>
      <c r="AR143" s="208">
        <v>1.04</v>
      </c>
      <c r="AS143" s="208">
        <v>0.9</v>
      </c>
      <c r="AT143" s="208">
        <v>0.92544999999999988</v>
      </c>
    </row>
    <row r="144" spans="2:46" x14ac:dyDescent="0.3">
      <c r="B144" s="6" t="s">
        <v>6</v>
      </c>
      <c r="C144" s="34">
        <v>0</v>
      </c>
      <c r="D144" s="34">
        <v>8</v>
      </c>
      <c r="E144" s="37">
        <v>10</v>
      </c>
      <c r="F144" s="37">
        <v>11</v>
      </c>
      <c r="G144" s="37">
        <v>11</v>
      </c>
      <c r="H144" s="37">
        <v>7</v>
      </c>
      <c r="I144" s="37">
        <v>9</v>
      </c>
      <c r="J144" s="37">
        <v>4</v>
      </c>
      <c r="K144" s="37">
        <v>9</v>
      </c>
      <c r="L144" s="37">
        <v>0</v>
      </c>
      <c r="M144" s="37">
        <v>10</v>
      </c>
      <c r="N144" s="37">
        <v>0</v>
      </c>
      <c r="O144" s="36">
        <v>1</v>
      </c>
      <c r="P144" s="36">
        <v>1</v>
      </c>
      <c r="Q144" s="36">
        <v>4</v>
      </c>
      <c r="R144" s="36">
        <v>5</v>
      </c>
      <c r="S144" s="36">
        <v>3</v>
      </c>
      <c r="T144" s="36">
        <v>5</v>
      </c>
      <c r="U144" s="36">
        <v>7</v>
      </c>
      <c r="V144" s="36">
        <v>3</v>
      </c>
      <c r="W144" s="36">
        <v>0</v>
      </c>
      <c r="X144" s="87">
        <v>9</v>
      </c>
      <c r="Y144" s="110">
        <v>7</v>
      </c>
      <c r="Z144" s="149">
        <v>3</v>
      </c>
      <c r="AA144" s="169">
        <v>3</v>
      </c>
      <c r="AB144" s="169">
        <v>12</v>
      </c>
      <c r="AC144" s="169">
        <v>9</v>
      </c>
      <c r="AD144" s="169">
        <v>4</v>
      </c>
      <c r="AE144" s="169">
        <v>1</v>
      </c>
      <c r="AF144" s="169">
        <v>0</v>
      </c>
      <c r="AG144" s="37">
        <v>0</v>
      </c>
      <c r="AH144" s="37">
        <v>0</v>
      </c>
      <c r="AI144" s="37">
        <v>0</v>
      </c>
      <c r="AJ144" s="37">
        <v>0</v>
      </c>
      <c r="AK144" s="37">
        <v>0</v>
      </c>
      <c r="AL144" s="37">
        <f>SUM(AL145:AL148)</f>
        <v>21</v>
      </c>
      <c r="AM144" s="37">
        <f t="shared" ref="AM144:AO144" si="30">SUM(AM145:AM148)</f>
        <v>5</v>
      </c>
      <c r="AN144" s="37">
        <f t="shared" si="30"/>
        <v>24</v>
      </c>
      <c r="AO144" s="37">
        <f t="shared" si="30"/>
        <v>52</v>
      </c>
      <c r="AP144" s="37">
        <v>0</v>
      </c>
      <c r="AQ144" s="37">
        <f>SUM(AQ145:AQ148)</f>
        <v>48</v>
      </c>
      <c r="AR144" s="37">
        <f>SUM(AR145:AR148)</f>
        <v>46</v>
      </c>
      <c r="AS144" s="37">
        <f>SUM(AS145:AS148)</f>
        <v>25</v>
      </c>
      <c r="AT144" s="37">
        <f>SUM(AT145:AT148)</f>
        <v>2</v>
      </c>
    </row>
    <row r="145" spans="2:46" x14ac:dyDescent="0.3">
      <c r="B145" s="6" t="s">
        <v>23</v>
      </c>
      <c r="C145" s="20">
        <v>0</v>
      </c>
      <c r="D145" s="20">
        <v>8</v>
      </c>
      <c r="E145" s="39">
        <v>10</v>
      </c>
      <c r="F145" s="39">
        <v>11</v>
      </c>
      <c r="G145" s="39">
        <v>11</v>
      </c>
      <c r="H145" s="39">
        <v>7</v>
      </c>
      <c r="I145" s="39">
        <v>9</v>
      </c>
      <c r="J145" s="39">
        <v>4</v>
      </c>
      <c r="K145" s="39">
        <v>9</v>
      </c>
      <c r="L145" s="39">
        <v>0</v>
      </c>
      <c r="M145" s="39">
        <v>10</v>
      </c>
      <c r="N145" s="39">
        <v>0</v>
      </c>
      <c r="O145" s="38">
        <v>1</v>
      </c>
      <c r="P145" s="38">
        <v>1</v>
      </c>
      <c r="Q145" s="38">
        <v>4</v>
      </c>
      <c r="R145" s="38">
        <v>5</v>
      </c>
      <c r="S145" s="38">
        <v>3</v>
      </c>
      <c r="T145" s="38">
        <v>5</v>
      </c>
      <c r="U145" s="38">
        <v>7</v>
      </c>
      <c r="V145" s="38">
        <v>4</v>
      </c>
      <c r="W145" s="38">
        <v>0</v>
      </c>
      <c r="X145" s="88">
        <v>9</v>
      </c>
      <c r="Y145" s="111">
        <v>7</v>
      </c>
      <c r="Z145" s="150">
        <v>3</v>
      </c>
      <c r="AA145" s="154">
        <v>3</v>
      </c>
      <c r="AB145" s="154">
        <v>12</v>
      </c>
      <c r="AC145" s="154">
        <v>9</v>
      </c>
      <c r="AD145" s="154">
        <v>4</v>
      </c>
      <c r="AE145" s="154">
        <v>1</v>
      </c>
      <c r="AF145" s="154">
        <v>0</v>
      </c>
      <c r="AG145" s="39">
        <v>0</v>
      </c>
      <c r="AH145" s="39">
        <v>0</v>
      </c>
      <c r="AI145" s="39">
        <v>0</v>
      </c>
      <c r="AJ145" s="39">
        <v>0</v>
      </c>
      <c r="AK145" s="39">
        <v>0</v>
      </c>
      <c r="AL145" s="39">
        <v>3</v>
      </c>
      <c r="AM145" s="39">
        <v>5</v>
      </c>
      <c r="AN145" s="39">
        <v>4</v>
      </c>
      <c r="AO145" s="39">
        <v>8</v>
      </c>
      <c r="AP145" s="39">
        <v>3</v>
      </c>
      <c r="AQ145" s="39">
        <v>2</v>
      </c>
      <c r="AR145" s="39">
        <v>3</v>
      </c>
      <c r="AS145" s="208">
        <v>2</v>
      </c>
      <c r="AT145" s="39">
        <v>2</v>
      </c>
    </row>
    <row r="146" spans="2:46" s="171" customFormat="1" x14ac:dyDescent="0.3">
      <c r="B146" s="6" t="s">
        <v>155</v>
      </c>
      <c r="C146" s="180"/>
      <c r="D146" s="180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39"/>
      <c r="AH146" s="39"/>
      <c r="AI146" s="39">
        <v>0</v>
      </c>
      <c r="AJ146" s="39">
        <v>0</v>
      </c>
      <c r="AK146" s="39">
        <v>0</v>
      </c>
      <c r="AL146" s="212">
        <v>0</v>
      </c>
      <c r="AM146" s="39">
        <v>0</v>
      </c>
      <c r="AN146" s="39">
        <v>0</v>
      </c>
      <c r="AO146" s="39">
        <v>0</v>
      </c>
      <c r="AP146" s="39">
        <v>0</v>
      </c>
      <c r="AQ146" s="39">
        <v>0</v>
      </c>
      <c r="AR146" s="39">
        <v>0</v>
      </c>
      <c r="AS146" s="208">
        <v>0</v>
      </c>
      <c r="AT146" s="39">
        <v>0</v>
      </c>
    </row>
    <row r="147" spans="2:46" s="171" customFormat="1" x14ac:dyDescent="0.3">
      <c r="B147" s="6" t="s">
        <v>156</v>
      </c>
      <c r="C147" s="180"/>
      <c r="D147" s="180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39"/>
      <c r="AH147" s="39"/>
      <c r="AI147" s="39">
        <v>0</v>
      </c>
      <c r="AJ147" s="39">
        <v>0</v>
      </c>
      <c r="AK147" s="39">
        <v>0</v>
      </c>
      <c r="AL147" s="212">
        <v>11</v>
      </c>
      <c r="AM147" s="39">
        <v>0</v>
      </c>
      <c r="AN147" s="39">
        <v>11</v>
      </c>
      <c r="AO147" s="39">
        <v>20</v>
      </c>
      <c r="AP147" s="39">
        <v>18</v>
      </c>
      <c r="AQ147" s="39">
        <v>22</v>
      </c>
      <c r="AR147" s="39">
        <v>21</v>
      </c>
      <c r="AS147" s="208">
        <v>10</v>
      </c>
      <c r="AT147" s="39">
        <v>0</v>
      </c>
    </row>
    <row r="148" spans="2:46" s="171" customFormat="1" x14ac:dyDescent="0.3">
      <c r="B148" s="6" t="s">
        <v>157</v>
      </c>
      <c r="C148" s="180"/>
      <c r="D148" s="180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39"/>
      <c r="AH148" s="39"/>
      <c r="AI148" s="39">
        <v>0</v>
      </c>
      <c r="AJ148" s="39">
        <v>0</v>
      </c>
      <c r="AK148" s="39">
        <v>0</v>
      </c>
      <c r="AL148" s="212">
        <v>7</v>
      </c>
      <c r="AM148" s="39">
        <v>0</v>
      </c>
      <c r="AN148" s="39">
        <v>9</v>
      </c>
      <c r="AO148" s="39">
        <v>24</v>
      </c>
      <c r="AP148" s="39">
        <v>26</v>
      </c>
      <c r="AQ148" s="39">
        <v>24</v>
      </c>
      <c r="AR148" s="39">
        <v>22</v>
      </c>
      <c r="AS148" s="208">
        <v>13</v>
      </c>
      <c r="AT148" s="39">
        <v>0</v>
      </c>
    </row>
    <row r="149" spans="2:46" x14ac:dyDescent="0.3">
      <c r="B149" s="6" t="s">
        <v>7</v>
      </c>
      <c r="C149" s="29" t="s">
        <v>1</v>
      </c>
      <c r="D149" s="40">
        <v>0.20833333333333334</v>
      </c>
      <c r="E149" s="40">
        <v>0.3125</v>
      </c>
      <c r="F149" s="40">
        <v>0.29166666666666669</v>
      </c>
      <c r="G149" s="40">
        <v>0.39583333333333331</v>
      </c>
      <c r="H149" s="40">
        <v>0.29166666666666669</v>
      </c>
      <c r="I149" s="40">
        <v>0.375</v>
      </c>
      <c r="J149" s="40">
        <v>0.16666666666666666</v>
      </c>
      <c r="K149" s="40">
        <v>0.34375</v>
      </c>
      <c r="L149" s="40">
        <v>0</v>
      </c>
      <c r="M149" s="40">
        <v>0.41666666666666669</v>
      </c>
      <c r="N149" s="40">
        <v>0</v>
      </c>
      <c r="O149" s="41" t="s">
        <v>80</v>
      </c>
      <c r="P149" s="41" t="s">
        <v>80</v>
      </c>
      <c r="Q149" s="67">
        <v>0.16666666666666666</v>
      </c>
      <c r="R149" s="67">
        <v>0.20833333333333334</v>
      </c>
      <c r="S149" s="41" t="s">
        <v>105</v>
      </c>
      <c r="T149" s="41" t="s">
        <v>108</v>
      </c>
      <c r="U149" s="41" t="s">
        <v>110</v>
      </c>
      <c r="V149" s="67">
        <v>0.16666666666666666</v>
      </c>
      <c r="W149" s="67">
        <v>0</v>
      </c>
      <c r="X149" s="89">
        <v>0.3743055555555555</v>
      </c>
      <c r="Y149" s="112">
        <v>0.29166666666666669</v>
      </c>
      <c r="Z149" s="151">
        <v>0.125</v>
      </c>
      <c r="AA149" s="161">
        <v>0.125</v>
      </c>
      <c r="AB149" s="161">
        <v>0.625</v>
      </c>
      <c r="AC149" s="161">
        <v>0.58333333333333337</v>
      </c>
      <c r="AD149" s="161">
        <v>0.1875</v>
      </c>
      <c r="AE149" s="161">
        <v>4.1666666666666664E-2</v>
      </c>
      <c r="AF149" s="161">
        <v>0</v>
      </c>
      <c r="AG149" s="161">
        <v>0</v>
      </c>
      <c r="AH149" s="161">
        <v>0</v>
      </c>
      <c r="AI149" s="201">
        <f>SUM(AI150:AI152)</f>
        <v>0</v>
      </c>
      <c r="AJ149" s="201">
        <f>SUM(AJ150:AJ152)</f>
        <v>0</v>
      </c>
      <c r="AK149" s="201">
        <f>SUM(AK150:AK152)</f>
        <v>0</v>
      </c>
      <c r="AL149" s="201">
        <f>SUM(AL150:AL152)</f>
        <v>0.58333333333333326</v>
      </c>
      <c r="AM149" s="201">
        <f>SUM(AM150:AM152)</f>
        <v>0.20833333333333334</v>
      </c>
      <c r="AN149" s="201">
        <f t="shared" ref="AN149" si="31">SUM(AN150:AN152)</f>
        <v>1.9791666666666665</v>
      </c>
      <c r="AO149" s="201">
        <f>SUM(AO150:AO152)</f>
        <v>3.6458333333333335</v>
      </c>
      <c r="AP149" s="201">
        <f t="shared" ref="AP149:AT149" si="32">SUM(AP150:AP152)</f>
        <v>3.125</v>
      </c>
      <c r="AQ149" s="201">
        <f t="shared" si="32"/>
        <v>3.666666666666667</v>
      </c>
      <c r="AR149" s="201">
        <f t="shared" si="32"/>
        <v>3.625</v>
      </c>
      <c r="AS149" s="201">
        <f t="shared" si="32"/>
        <v>1.75</v>
      </c>
      <c r="AT149" s="201">
        <f t="shared" si="32"/>
        <v>8.3333333333333329E-2</v>
      </c>
    </row>
    <row r="150" spans="2:46" x14ac:dyDescent="0.3">
      <c r="B150" s="6" t="s">
        <v>23</v>
      </c>
      <c r="C150" s="17" t="s">
        <v>1</v>
      </c>
      <c r="D150" s="28">
        <v>0.20833333333333334</v>
      </c>
      <c r="E150" s="28">
        <v>0.3125</v>
      </c>
      <c r="F150" s="28">
        <v>0.29166666666666669</v>
      </c>
      <c r="G150" s="28">
        <v>0.39583333333333331</v>
      </c>
      <c r="H150" s="28">
        <v>0.29166666666666669</v>
      </c>
      <c r="I150" s="28">
        <v>0.375</v>
      </c>
      <c r="J150" s="28">
        <v>0.16666666666666666</v>
      </c>
      <c r="K150" s="28">
        <v>0.34375</v>
      </c>
      <c r="L150" s="28">
        <v>0</v>
      </c>
      <c r="M150" s="28">
        <v>0.41666666666666669</v>
      </c>
      <c r="N150" s="28">
        <v>0</v>
      </c>
      <c r="O150" s="27" t="s">
        <v>80</v>
      </c>
      <c r="P150" s="27" t="s">
        <v>80</v>
      </c>
      <c r="Q150" s="66">
        <v>0.16666666666666666</v>
      </c>
      <c r="R150" s="66">
        <v>0.20833333333333334</v>
      </c>
      <c r="S150" s="27" t="s">
        <v>105</v>
      </c>
      <c r="T150" s="27" t="s">
        <v>108</v>
      </c>
      <c r="U150" s="27" t="s">
        <v>110</v>
      </c>
      <c r="V150" s="66">
        <v>0.16666666666666666</v>
      </c>
      <c r="W150" s="66">
        <v>0</v>
      </c>
      <c r="X150" s="89">
        <v>0.3743055555555555</v>
      </c>
      <c r="Y150" s="114">
        <v>0.29166666666666669</v>
      </c>
      <c r="Z150" s="153">
        <v>0.125</v>
      </c>
      <c r="AA150" s="153">
        <v>0.125</v>
      </c>
      <c r="AB150" s="161">
        <v>0.625</v>
      </c>
      <c r="AC150" s="153">
        <v>0.58333333333333337</v>
      </c>
      <c r="AD150" s="153">
        <v>0.1875</v>
      </c>
      <c r="AE150" s="153">
        <v>4.1666666666666664E-2</v>
      </c>
      <c r="AF150" s="153">
        <v>0</v>
      </c>
      <c r="AG150" s="160">
        <v>0</v>
      </c>
      <c r="AH150" s="160">
        <v>0</v>
      </c>
      <c r="AI150" s="191">
        <v>0</v>
      </c>
      <c r="AJ150" s="191">
        <v>0</v>
      </c>
      <c r="AK150" s="191">
        <v>0</v>
      </c>
      <c r="AL150" s="191">
        <v>0.125</v>
      </c>
      <c r="AM150" s="191">
        <v>0.20833333333333334</v>
      </c>
      <c r="AN150" s="191">
        <v>0.14583333333333334</v>
      </c>
      <c r="AO150" s="191">
        <v>0.3125</v>
      </c>
      <c r="AP150" s="191">
        <v>0.125</v>
      </c>
      <c r="AQ150" s="191">
        <v>8.3333333333333329E-2</v>
      </c>
      <c r="AR150" s="191">
        <v>0.125</v>
      </c>
      <c r="AS150" s="191">
        <v>8.3333333333333329E-2</v>
      </c>
      <c r="AT150" s="191">
        <v>8.3333333333333329E-2</v>
      </c>
    </row>
    <row r="151" spans="2:46" x14ac:dyDescent="0.3">
      <c r="B151" s="6" t="s">
        <v>155</v>
      </c>
      <c r="AA151" s="15"/>
      <c r="AB151" s="15"/>
      <c r="AF151" s="2"/>
      <c r="AG151" s="2"/>
      <c r="AI151" s="191">
        <v>0</v>
      </c>
      <c r="AJ151" s="191">
        <v>0</v>
      </c>
      <c r="AK151" s="191">
        <v>0</v>
      </c>
      <c r="AL151" s="191">
        <v>0</v>
      </c>
      <c r="AM151" s="191">
        <v>0</v>
      </c>
      <c r="AN151" s="191">
        <v>0</v>
      </c>
      <c r="AO151" s="191">
        <v>0</v>
      </c>
      <c r="AP151" s="191">
        <v>0</v>
      </c>
      <c r="AQ151" s="191">
        <v>0</v>
      </c>
      <c r="AR151" s="191">
        <v>0</v>
      </c>
      <c r="AS151" s="191">
        <v>0</v>
      </c>
      <c r="AT151" s="191">
        <v>0</v>
      </c>
    </row>
    <row r="152" spans="2:46" x14ac:dyDescent="0.3">
      <c r="B152" s="6" t="s">
        <v>156</v>
      </c>
      <c r="AA152" s="15"/>
      <c r="AB152" s="15"/>
      <c r="AF152" s="2"/>
      <c r="AG152" s="2"/>
      <c r="AI152" s="191">
        <v>0</v>
      </c>
      <c r="AJ152" s="191">
        <v>0</v>
      </c>
      <c r="AK152" s="191">
        <v>0</v>
      </c>
      <c r="AL152" s="191">
        <v>0.45833333333333331</v>
      </c>
      <c r="AM152" s="191">
        <v>0</v>
      </c>
      <c r="AN152" s="191">
        <v>1.8333333333333333</v>
      </c>
      <c r="AO152" s="191">
        <v>3.3333333333333335</v>
      </c>
      <c r="AP152" s="191">
        <v>3</v>
      </c>
      <c r="AQ152" s="191">
        <v>3.5833333333333335</v>
      </c>
      <c r="AR152" s="191">
        <v>3.5</v>
      </c>
      <c r="AS152" s="191">
        <v>1.6666666666666667</v>
      </c>
      <c r="AT152" s="191">
        <v>0</v>
      </c>
    </row>
    <row r="153" spans="2:46" x14ac:dyDescent="0.3">
      <c r="B153" s="6" t="s">
        <v>157</v>
      </c>
      <c r="AA153" s="15"/>
      <c r="AB153" s="15"/>
      <c r="AF153" s="2"/>
      <c r="AG153" s="2"/>
      <c r="AI153" s="191">
        <v>0</v>
      </c>
      <c r="AJ153" s="191">
        <v>0</v>
      </c>
      <c r="AK153" s="191">
        <v>0</v>
      </c>
      <c r="AL153" s="191">
        <v>0.30555555555555552</v>
      </c>
      <c r="AM153" s="191">
        <v>0</v>
      </c>
      <c r="AN153" s="191">
        <v>0.375</v>
      </c>
      <c r="AO153" s="191">
        <v>2.7430555555555554</v>
      </c>
      <c r="AP153" s="191">
        <v>2.3333333333333335</v>
      </c>
      <c r="AQ153" s="191">
        <v>1.75</v>
      </c>
      <c r="AR153" s="191">
        <v>1.375</v>
      </c>
      <c r="AS153" s="191">
        <v>1.3333333333333333</v>
      </c>
      <c r="AT153" s="191">
        <v>0</v>
      </c>
    </row>
    <row r="154" spans="2:46" x14ac:dyDescent="0.3">
      <c r="AA154" s="15"/>
      <c r="AB154" s="15"/>
      <c r="AF154" s="2"/>
      <c r="AG154" s="2"/>
      <c r="AI154" s="15"/>
      <c r="AJ154" s="15"/>
      <c r="AK154" s="15"/>
      <c r="AL154" s="15"/>
      <c r="AS154" s="226"/>
    </row>
    <row r="155" spans="2:46" x14ac:dyDescent="0.3">
      <c r="AA155" s="15"/>
      <c r="AB155" s="15"/>
      <c r="AF155" s="2"/>
      <c r="AG155" s="2"/>
      <c r="AI155" s="15"/>
      <c r="AJ155" s="15"/>
      <c r="AK155" s="15"/>
      <c r="AL155" s="15"/>
      <c r="AS155" s="226"/>
    </row>
    <row r="156" spans="2:46" x14ac:dyDescent="0.3">
      <c r="AA156" s="15"/>
      <c r="AB156" s="15"/>
      <c r="AF156" s="2"/>
      <c r="AG156" s="2"/>
      <c r="AI156" s="15"/>
      <c r="AJ156" s="15"/>
      <c r="AK156" s="15"/>
      <c r="AL156" s="15"/>
      <c r="AS156" s="226"/>
    </row>
    <row r="157" spans="2:46" x14ac:dyDescent="0.3">
      <c r="AA157" s="15"/>
      <c r="AB157" s="15"/>
      <c r="AF157" s="2"/>
      <c r="AG157" s="2"/>
      <c r="AS157" s="226"/>
    </row>
    <row r="158" spans="2:46" x14ac:dyDescent="0.3">
      <c r="AA158" s="15"/>
      <c r="AB158" s="15"/>
      <c r="AF158" s="2"/>
      <c r="AG158" s="2"/>
      <c r="AS158" s="226"/>
    </row>
    <row r="159" spans="2:46" x14ac:dyDescent="0.3">
      <c r="AA159" s="15"/>
      <c r="AB159" s="15"/>
      <c r="AF159" s="2"/>
      <c r="AG159" s="2"/>
      <c r="AS159" s="226"/>
    </row>
    <row r="160" spans="2:46" x14ac:dyDescent="0.3">
      <c r="AA160" s="15"/>
      <c r="AB160" s="15"/>
      <c r="AF160" s="2"/>
      <c r="AG160" s="2"/>
      <c r="AS160" s="226"/>
    </row>
    <row r="161" spans="2:45" x14ac:dyDescent="0.3">
      <c r="AA161" s="15"/>
      <c r="AB161" s="15"/>
      <c r="AF161" s="2"/>
      <c r="AG161" s="2"/>
      <c r="AS161" s="226"/>
    </row>
    <row r="162" spans="2:45" x14ac:dyDescent="0.3">
      <c r="AA162" s="15"/>
      <c r="AB162" s="15"/>
      <c r="AF162" s="2"/>
      <c r="AG162" s="2"/>
      <c r="AS162" s="226"/>
    </row>
    <row r="163" spans="2:45" x14ac:dyDescent="0.3">
      <c r="AA163" s="15"/>
      <c r="AB163" s="15"/>
      <c r="AF163" s="2"/>
      <c r="AG163" s="2"/>
    </row>
    <row r="164" spans="2:45" x14ac:dyDescent="0.3">
      <c r="AA164" s="15"/>
      <c r="AB164" s="15"/>
      <c r="AF164" s="2"/>
      <c r="AG164" s="2"/>
    </row>
    <row r="165" spans="2:45" x14ac:dyDescent="0.3">
      <c r="AA165" s="15"/>
      <c r="AB165" s="15"/>
      <c r="AF165" s="2"/>
      <c r="AG165" s="2"/>
    </row>
    <row r="166" spans="2:45" x14ac:dyDescent="0.3">
      <c r="AA166" s="15"/>
      <c r="AB166" s="15"/>
      <c r="AF166" s="2"/>
      <c r="AG166" s="2"/>
    </row>
    <row r="167" spans="2:45" x14ac:dyDescent="0.3">
      <c r="AA167" s="15"/>
      <c r="AB167" s="15"/>
      <c r="AF167" s="2"/>
      <c r="AG167" s="2"/>
    </row>
    <row r="168" spans="2:45" x14ac:dyDescent="0.3">
      <c r="AA168" s="15"/>
      <c r="AB168" s="15"/>
      <c r="AF168" s="2"/>
      <c r="AG168" s="2"/>
    </row>
    <row r="169" spans="2:45" ht="17.399999999999999" x14ac:dyDescent="0.3">
      <c r="B169" s="5" t="s">
        <v>166</v>
      </c>
      <c r="C169" s="11">
        <v>2005</v>
      </c>
      <c r="D169" s="11">
        <v>2006</v>
      </c>
      <c r="E169" s="11">
        <v>2007</v>
      </c>
      <c r="F169" s="11">
        <v>2008</v>
      </c>
      <c r="G169" s="16">
        <v>2009</v>
      </c>
      <c r="H169" s="16">
        <v>2010</v>
      </c>
      <c r="I169" s="16">
        <v>2011</v>
      </c>
      <c r="J169" s="11">
        <v>2012</v>
      </c>
      <c r="K169" s="11">
        <v>2013</v>
      </c>
      <c r="L169" s="68">
        <v>2014</v>
      </c>
      <c r="M169" s="77">
        <v>2015</v>
      </c>
      <c r="N169" s="77">
        <v>2016</v>
      </c>
      <c r="O169" s="11">
        <v>2017</v>
      </c>
      <c r="P169" s="144">
        <v>2018</v>
      </c>
      <c r="Q169" s="185">
        <v>2019</v>
      </c>
      <c r="R169" s="194">
        <v>2020</v>
      </c>
      <c r="S169" s="206">
        <v>2021</v>
      </c>
      <c r="T169" s="227">
        <v>2022</v>
      </c>
      <c r="U169" s="227">
        <v>2023</v>
      </c>
      <c r="AA169" s="15"/>
      <c r="AB169" s="15"/>
      <c r="AC169" s="15"/>
      <c r="AD169" s="15"/>
      <c r="AE169" s="15"/>
    </row>
    <row r="170" spans="2:45" ht="15.6" x14ac:dyDescent="0.3">
      <c r="B170" s="1"/>
      <c r="C170" s="10" t="s">
        <v>2</v>
      </c>
      <c r="D170" s="10" t="s">
        <v>2</v>
      </c>
      <c r="E170" s="10" t="s">
        <v>2</v>
      </c>
      <c r="F170" s="10" t="s">
        <v>2</v>
      </c>
      <c r="G170" s="1" t="s">
        <v>2</v>
      </c>
      <c r="H170" s="1" t="s">
        <v>2</v>
      </c>
      <c r="I170" s="1" t="s">
        <v>2</v>
      </c>
      <c r="J170" s="10" t="s">
        <v>2</v>
      </c>
      <c r="K170" s="10" t="s">
        <v>2</v>
      </c>
      <c r="L170" s="10" t="s">
        <v>2</v>
      </c>
      <c r="M170" s="10" t="s">
        <v>2</v>
      </c>
      <c r="N170" s="10" t="s">
        <v>2</v>
      </c>
      <c r="O170" s="10" t="s">
        <v>2</v>
      </c>
      <c r="P170" s="143" t="s">
        <v>2</v>
      </c>
      <c r="Q170" s="177" t="s">
        <v>2</v>
      </c>
      <c r="R170" s="177" t="s">
        <v>2</v>
      </c>
      <c r="S170" s="207" t="s">
        <v>2</v>
      </c>
      <c r="T170" s="207" t="s">
        <v>2</v>
      </c>
      <c r="U170" s="207" t="s">
        <v>2</v>
      </c>
      <c r="AA170" s="15"/>
      <c r="AB170" s="15"/>
      <c r="AC170" s="15"/>
      <c r="AD170" s="15"/>
      <c r="AE170" s="15"/>
    </row>
    <row r="171" spans="2:45" x14ac:dyDescent="0.3">
      <c r="B171" s="4" t="s">
        <v>20</v>
      </c>
      <c r="C171" s="9"/>
      <c r="D171" s="9"/>
      <c r="E171" s="9"/>
      <c r="F171" s="9"/>
      <c r="G171" s="4"/>
      <c r="H171" s="4"/>
      <c r="I171" s="4"/>
      <c r="J171" s="9"/>
      <c r="K171" s="9"/>
      <c r="L171" s="9"/>
      <c r="M171" s="9"/>
      <c r="N171" s="9"/>
      <c r="O171" s="9"/>
      <c r="P171" s="142"/>
      <c r="Q171" s="176"/>
      <c r="R171" s="176"/>
      <c r="S171" s="171"/>
      <c r="T171" s="171"/>
      <c r="U171" s="171"/>
      <c r="AA171" s="15"/>
      <c r="AB171" s="15"/>
      <c r="AC171" s="15"/>
      <c r="AD171" s="15"/>
      <c r="AE171" s="15"/>
    </row>
    <row r="172" spans="2:45" x14ac:dyDescent="0.3">
      <c r="B172" s="6" t="s">
        <v>5</v>
      </c>
      <c r="C172" s="20" t="s">
        <v>1</v>
      </c>
      <c r="D172" s="20" t="s">
        <v>1</v>
      </c>
      <c r="E172" s="20" t="s">
        <v>1</v>
      </c>
      <c r="F172" s="20" t="s">
        <v>1</v>
      </c>
      <c r="G172" s="20" t="s">
        <v>1</v>
      </c>
      <c r="H172" s="20" t="s">
        <v>1</v>
      </c>
      <c r="I172" s="20" t="s">
        <v>1</v>
      </c>
      <c r="J172" s="20" t="s">
        <v>1</v>
      </c>
      <c r="K172" s="20" t="s">
        <v>1</v>
      </c>
      <c r="L172" s="20" t="s">
        <v>1</v>
      </c>
      <c r="M172" s="20" t="s">
        <v>1</v>
      </c>
      <c r="N172" s="20" t="s">
        <v>1</v>
      </c>
      <c r="O172" s="20" t="s">
        <v>1</v>
      </c>
      <c r="P172" s="145" t="s">
        <v>1</v>
      </c>
      <c r="Q172" s="180" t="s">
        <v>1</v>
      </c>
      <c r="R172" s="180" t="s">
        <v>1</v>
      </c>
      <c r="S172" s="180" t="s">
        <v>1</v>
      </c>
      <c r="T172" s="168">
        <f>AP202</f>
        <v>0.24578</v>
      </c>
      <c r="U172" s="168">
        <f>AT202</f>
        <v>1.3241900000000002</v>
      </c>
      <c r="AA172" s="15"/>
      <c r="AB172" s="15"/>
      <c r="AC172" s="15"/>
      <c r="AD172" s="15"/>
      <c r="AE172" s="15"/>
    </row>
    <row r="173" spans="2:45" s="171" customFormat="1" x14ac:dyDescent="0.3">
      <c r="B173" s="6" t="s">
        <v>155</v>
      </c>
      <c r="T173" s="179">
        <f>AP203</f>
        <v>0.13</v>
      </c>
      <c r="U173" s="179">
        <f>AT203</f>
        <v>0.6136100000000001</v>
      </c>
    </row>
    <row r="174" spans="2:45" s="171" customFormat="1" x14ac:dyDescent="0.3">
      <c r="B174" s="6" t="s">
        <v>156</v>
      </c>
      <c r="T174" s="179">
        <f t="shared" ref="T174:T175" si="33">AP204</f>
        <v>5.7800000000000004E-3</v>
      </c>
      <c r="U174" s="179">
        <f t="shared" ref="U174:U175" si="34">AT204</f>
        <v>0.20700999999999997</v>
      </c>
    </row>
    <row r="175" spans="2:45" s="171" customFormat="1" x14ac:dyDescent="0.3">
      <c r="B175" s="6" t="s">
        <v>157</v>
      </c>
      <c r="T175" s="179">
        <f t="shared" si="33"/>
        <v>0.11</v>
      </c>
      <c r="U175" s="179">
        <f t="shared" si="34"/>
        <v>0.50356999999999996</v>
      </c>
    </row>
    <row r="176" spans="2:45" x14ac:dyDescent="0.3">
      <c r="B176" s="6" t="s">
        <v>6</v>
      </c>
      <c r="C176" s="20" t="s">
        <v>1</v>
      </c>
      <c r="D176" s="20" t="s">
        <v>1</v>
      </c>
      <c r="E176" s="20" t="s">
        <v>1</v>
      </c>
      <c r="F176" s="20" t="s">
        <v>1</v>
      </c>
      <c r="G176" s="20" t="s">
        <v>1</v>
      </c>
      <c r="H176" s="20" t="s">
        <v>1</v>
      </c>
      <c r="I176" s="20" t="s">
        <v>1</v>
      </c>
      <c r="J176" s="20" t="s">
        <v>1</v>
      </c>
      <c r="K176" s="20" t="s">
        <v>1</v>
      </c>
      <c r="L176" s="20" t="s">
        <v>1</v>
      </c>
      <c r="M176" s="20" t="s">
        <v>1</v>
      </c>
      <c r="N176" s="20" t="s">
        <v>1</v>
      </c>
      <c r="O176" s="20" t="s">
        <v>1</v>
      </c>
      <c r="P176" s="145" t="s">
        <v>1</v>
      </c>
      <c r="Q176" s="180" t="s">
        <v>1</v>
      </c>
      <c r="R176" s="180" t="s">
        <v>1</v>
      </c>
      <c r="S176" s="180" t="s">
        <v>1</v>
      </c>
      <c r="T176" s="37">
        <f>SUM(T177:T179)</f>
        <v>0</v>
      </c>
      <c r="U176" s="37">
        <f>SUM(AQ206:AT206)</f>
        <v>136</v>
      </c>
      <c r="AA176" s="15"/>
      <c r="AB176" s="15"/>
      <c r="AC176" s="15"/>
      <c r="AD176" s="15"/>
      <c r="AE176" s="15"/>
    </row>
    <row r="177" spans="2:41" s="171" customFormat="1" x14ac:dyDescent="0.3">
      <c r="B177" s="6" t="s">
        <v>155</v>
      </c>
      <c r="C177" s="180"/>
      <c r="D177" s="180"/>
      <c r="E177" s="180"/>
      <c r="F177" s="180"/>
      <c r="G177" s="180"/>
      <c r="H177" s="180"/>
      <c r="I177" s="180"/>
      <c r="J177" s="180"/>
      <c r="K177" s="39"/>
      <c r="L177" s="39"/>
      <c r="M177" s="39"/>
      <c r="N177" s="39"/>
      <c r="O177" s="39"/>
      <c r="P177" s="39"/>
      <c r="Q177" s="39"/>
      <c r="R177" s="39"/>
      <c r="S177" s="39"/>
      <c r="T177" s="39">
        <f>SUM(AM207:AP207)</f>
        <v>0</v>
      </c>
      <c r="U177" s="39">
        <f>SUM(AQ207:AT207)</f>
        <v>0</v>
      </c>
    </row>
    <row r="178" spans="2:41" s="171" customFormat="1" x14ac:dyDescent="0.3">
      <c r="B178" s="6" t="s">
        <v>156</v>
      </c>
      <c r="C178" s="180"/>
      <c r="D178" s="180"/>
      <c r="E178" s="180"/>
      <c r="F178" s="180"/>
      <c r="G178" s="180"/>
      <c r="H178" s="180"/>
      <c r="I178" s="180"/>
      <c r="J178" s="180"/>
      <c r="K178" s="39"/>
      <c r="L178" s="39"/>
      <c r="M178" s="39"/>
      <c r="N178" s="39"/>
      <c r="O178" s="39"/>
      <c r="P178" s="39"/>
      <c r="Q178" s="39"/>
      <c r="R178" s="39"/>
      <c r="S178" s="39"/>
      <c r="T178" s="39">
        <f t="shared" ref="T178:T179" si="35">SUM(AM208:AP208)</f>
        <v>0</v>
      </c>
      <c r="U178" s="39">
        <f t="shared" ref="U178:U179" si="36">SUM(AQ208:AT208)</f>
        <v>64</v>
      </c>
    </row>
    <row r="179" spans="2:41" s="171" customFormat="1" x14ac:dyDescent="0.3">
      <c r="B179" s="6" t="s">
        <v>157</v>
      </c>
      <c r="C179" s="180"/>
      <c r="D179" s="180"/>
      <c r="E179" s="180"/>
      <c r="F179" s="180"/>
      <c r="G179" s="180"/>
      <c r="H179" s="180"/>
      <c r="I179" s="180"/>
      <c r="J179" s="180"/>
      <c r="K179" s="39"/>
      <c r="L179" s="39"/>
      <c r="M179" s="39"/>
      <c r="N179" s="39"/>
      <c r="O179" s="39"/>
      <c r="P179" s="39"/>
      <c r="Q179" s="39"/>
      <c r="R179" s="39"/>
      <c r="S179" s="39"/>
      <c r="T179" s="39">
        <f t="shared" si="35"/>
        <v>0</v>
      </c>
      <c r="U179" s="39">
        <f t="shared" si="36"/>
        <v>72</v>
      </c>
    </row>
    <row r="180" spans="2:41" x14ac:dyDescent="0.3">
      <c r="B180" s="6" t="s">
        <v>7</v>
      </c>
      <c r="C180" s="20" t="s">
        <v>1</v>
      </c>
      <c r="D180" s="20" t="s">
        <v>1</v>
      </c>
      <c r="E180" s="20" t="s">
        <v>1</v>
      </c>
      <c r="F180" s="20" t="s">
        <v>1</v>
      </c>
      <c r="G180" s="20" t="s">
        <v>1</v>
      </c>
      <c r="H180" s="20" t="s">
        <v>1</v>
      </c>
      <c r="I180" s="20" t="s">
        <v>1</v>
      </c>
      <c r="J180" s="20" t="s">
        <v>1</v>
      </c>
      <c r="K180" s="20" t="s">
        <v>1</v>
      </c>
      <c r="L180" s="20" t="s">
        <v>1</v>
      </c>
      <c r="M180" s="20" t="s">
        <v>1</v>
      </c>
      <c r="N180" s="20" t="s">
        <v>1</v>
      </c>
      <c r="O180" s="20" t="s">
        <v>1</v>
      </c>
      <c r="P180" s="145" t="s">
        <v>1</v>
      </c>
      <c r="Q180" s="180" t="s">
        <v>1</v>
      </c>
      <c r="R180" s="180" t="s">
        <v>1</v>
      </c>
      <c r="S180" s="180" t="s">
        <v>1</v>
      </c>
      <c r="T180" s="189">
        <f>SUM(T181:T183)</f>
        <v>0</v>
      </c>
      <c r="U180" s="189">
        <f>SUM(U181:U183)</f>
        <v>19.791666666666668</v>
      </c>
      <c r="AA180" s="15"/>
      <c r="AB180" s="15"/>
      <c r="AC180" s="15"/>
      <c r="AD180" s="15"/>
      <c r="AE180" s="15"/>
    </row>
    <row r="181" spans="2:41" s="171" customFormat="1" x14ac:dyDescent="0.3">
      <c r="B181" s="6" t="s">
        <v>155</v>
      </c>
      <c r="T181" s="187">
        <f>SUM(AM211:AP211)</f>
        <v>0</v>
      </c>
      <c r="U181" s="187">
        <f>SUM(AQ211:AT211)</f>
        <v>0</v>
      </c>
    </row>
    <row r="182" spans="2:41" s="171" customFormat="1" x14ac:dyDescent="0.3">
      <c r="B182" s="6" t="s">
        <v>156</v>
      </c>
      <c r="T182" s="187">
        <f t="shared" ref="T182:T183" si="37">SUM(AM212:AP212)</f>
        <v>0</v>
      </c>
      <c r="U182" s="187">
        <f t="shared" ref="U182:U183" si="38">SUM(AQ212:AT212)</f>
        <v>10.541666666666668</v>
      </c>
    </row>
    <row r="183" spans="2:41" s="171" customFormat="1" x14ac:dyDescent="0.3">
      <c r="B183" s="6" t="s">
        <v>157</v>
      </c>
      <c r="T183" s="187">
        <f t="shared" si="37"/>
        <v>0</v>
      </c>
      <c r="U183" s="187">
        <f t="shared" si="38"/>
        <v>9.25</v>
      </c>
    </row>
    <row r="184" spans="2:41" x14ac:dyDescent="0.3">
      <c r="G184" s="2"/>
      <c r="H184" s="2"/>
      <c r="I184" s="2"/>
      <c r="Q184" s="2"/>
      <c r="R184" s="2"/>
      <c r="S184" s="2"/>
      <c r="T184" s="2"/>
      <c r="U184" s="2"/>
      <c r="V184" s="2"/>
      <c r="W184" s="2"/>
      <c r="X184" s="2"/>
      <c r="Y184" s="63"/>
      <c r="Z184" s="63"/>
      <c r="AA184" s="63"/>
      <c r="AB184" s="63"/>
      <c r="AC184" s="63"/>
      <c r="AD184" s="63"/>
      <c r="AE184" s="63"/>
      <c r="AF184" s="63"/>
      <c r="AG184" s="63"/>
      <c r="AH184" s="71"/>
      <c r="AM184" s="71"/>
      <c r="AN184" s="71"/>
      <c r="AO184" s="71"/>
    </row>
    <row r="185" spans="2:41" x14ac:dyDescent="0.3">
      <c r="G185" s="2"/>
      <c r="H185" s="2"/>
      <c r="I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F185" s="2"/>
      <c r="AG185" s="2"/>
    </row>
    <row r="186" spans="2:41" x14ac:dyDescent="0.3">
      <c r="G186" s="2"/>
      <c r="H186" s="2"/>
      <c r="I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F186" s="2"/>
      <c r="AG186" s="2"/>
    </row>
    <row r="187" spans="2:41" x14ac:dyDescent="0.3">
      <c r="G187" s="2"/>
      <c r="H187" s="2"/>
      <c r="I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F187" s="2"/>
      <c r="AG187" s="2"/>
    </row>
    <row r="188" spans="2:41" x14ac:dyDescent="0.3">
      <c r="G188" s="2"/>
      <c r="H188" s="2"/>
      <c r="I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F188" s="2"/>
      <c r="AG188" s="2"/>
      <c r="AI188" s="71"/>
      <c r="AJ188" s="71"/>
      <c r="AK188" s="71"/>
    </row>
    <row r="189" spans="2:41" x14ac:dyDescent="0.3">
      <c r="G189" s="2"/>
      <c r="H189" s="2"/>
      <c r="I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F189" s="2"/>
      <c r="AG189" s="2"/>
    </row>
    <row r="190" spans="2:41" x14ac:dyDescent="0.3">
      <c r="G190" s="2"/>
      <c r="H190" s="2"/>
      <c r="I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F190" s="2"/>
      <c r="AG190" s="2"/>
    </row>
    <row r="191" spans="2:41" x14ac:dyDescent="0.3">
      <c r="G191" s="2"/>
      <c r="H191" s="2"/>
      <c r="I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F191" s="2"/>
      <c r="AG191" s="2"/>
    </row>
    <row r="192" spans="2:41" x14ac:dyDescent="0.3">
      <c r="G192" s="2"/>
      <c r="H192" s="2"/>
      <c r="I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F192" s="2"/>
      <c r="AG192" s="2"/>
    </row>
    <row r="193" spans="2:46" x14ac:dyDescent="0.3">
      <c r="G193" s="2"/>
      <c r="H193" s="2"/>
      <c r="I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F193" s="2"/>
      <c r="AG193" s="2"/>
    </row>
    <row r="194" spans="2:46" x14ac:dyDescent="0.3">
      <c r="G194" s="2"/>
      <c r="H194" s="2"/>
      <c r="I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F194" s="2"/>
      <c r="AG194" s="2"/>
    </row>
    <row r="195" spans="2:46" x14ac:dyDescent="0.3">
      <c r="G195" s="2"/>
      <c r="H195" s="2"/>
      <c r="I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F195" s="2"/>
      <c r="AG195" s="2"/>
    </row>
    <row r="196" spans="2:46" x14ac:dyDescent="0.3">
      <c r="G196" s="2"/>
      <c r="H196" s="2"/>
      <c r="I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F196" s="2"/>
      <c r="AG196" s="2"/>
    </row>
    <row r="197" spans="2:46" x14ac:dyDescent="0.3">
      <c r="G197" s="2"/>
      <c r="H197" s="2"/>
      <c r="I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F197" s="2"/>
      <c r="AG197" s="63"/>
    </row>
    <row r="198" spans="2:46" x14ac:dyDescent="0.3">
      <c r="G198" s="2"/>
      <c r="H198" s="2"/>
      <c r="I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F198" s="2"/>
      <c r="AG198" s="2"/>
    </row>
    <row r="199" spans="2:46" ht="17.399999999999999" x14ac:dyDescent="0.3">
      <c r="B199" s="5"/>
      <c r="C199" s="234">
        <v>2013</v>
      </c>
      <c r="D199" s="235"/>
      <c r="E199" s="235"/>
      <c r="F199" s="236"/>
      <c r="G199" s="231">
        <v>2014</v>
      </c>
      <c r="H199" s="232"/>
      <c r="I199" s="232"/>
      <c r="J199" s="233"/>
      <c r="K199" s="231">
        <v>2015</v>
      </c>
      <c r="L199" s="232"/>
      <c r="M199" s="232"/>
      <c r="N199" s="233"/>
      <c r="O199" s="231">
        <v>2016</v>
      </c>
      <c r="P199" s="232"/>
      <c r="Q199" s="232"/>
      <c r="R199" s="233"/>
      <c r="S199" s="231">
        <v>2017</v>
      </c>
      <c r="T199" s="232"/>
      <c r="U199" s="232"/>
      <c r="V199" s="233"/>
      <c r="W199" s="231">
        <v>2018</v>
      </c>
      <c r="X199" s="232"/>
      <c r="Y199" s="232"/>
      <c r="Z199" s="233"/>
      <c r="AA199" s="231">
        <v>2019</v>
      </c>
      <c r="AB199" s="232"/>
      <c r="AC199" s="232"/>
      <c r="AD199" s="233"/>
      <c r="AE199" s="231">
        <v>2020</v>
      </c>
      <c r="AF199" s="232"/>
      <c r="AG199" s="232"/>
      <c r="AH199" s="233"/>
      <c r="AI199" s="231">
        <v>2021</v>
      </c>
      <c r="AJ199" s="232"/>
      <c r="AK199" s="232"/>
      <c r="AL199" s="233"/>
      <c r="AM199" s="228">
        <v>2022</v>
      </c>
      <c r="AN199" s="229"/>
      <c r="AO199" s="229"/>
      <c r="AP199" s="230"/>
      <c r="AQ199" s="237">
        <v>2023</v>
      </c>
      <c r="AR199" s="238"/>
      <c r="AS199" s="15"/>
      <c r="AT199" s="15"/>
    </row>
    <row r="200" spans="2:46" ht="17.399999999999999" x14ac:dyDescent="0.3">
      <c r="B200" s="1" t="s">
        <v>167</v>
      </c>
      <c r="C200" s="79" t="s">
        <v>88</v>
      </c>
      <c r="D200" s="79" t="s">
        <v>89</v>
      </c>
      <c r="E200" s="79" t="s">
        <v>90</v>
      </c>
      <c r="F200" s="79" t="s">
        <v>91</v>
      </c>
      <c r="G200" s="78" t="s">
        <v>92</v>
      </c>
      <c r="H200" s="78" t="s">
        <v>93</v>
      </c>
      <c r="I200" s="78" t="s">
        <v>94</v>
      </c>
      <c r="J200" s="78" t="s">
        <v>95</v>
      </c>
      <c r="K200" s="80" t="s">
        <v>96</v>
      </c>
      <c r="L200" s="80" t="s">
        <v>97</v>
      </c>
      <c r="M200" s="80" t="s">
        <v>98</v>
      </c>
      <c r="N200" s="80" t="s">
        <v>99</v>
      </c>
      <c r="O200" s="78" t="s">
        <v>100</v>
      </c>
      <c r="P200" s="78" t="s">
        <v>101</v>
      </c>
      <c r="Q200" s="78" t="s">
        <v>102</v>
      </c>
      <c r="R200" s="78" t="s">
        <v>103</v>
      </c>
      <c r="S200" s="81" t="s">
        <v>104</v>
      </c>
      <c r="T200" s="78" t="s">
        <v>107</v>
      </c>
      <c r="U200" s="82" t="s">
        <v>109</v>
      </c>
      <c r="V200" s="78" t="s">
        <v>111</v>
      </c>
      <c r="W200" s="83" t="s">
        <v>117</v>
      </c>
      <c r="X200" s="84" t="s">
        <v>119</v>
      </c>
      <c r="Y200" s="107" t="s">
        <v>122</v>
      </c>
      <c r="Z200" s="141" t="s">
        <v>125</v>
      </c>
      <c r="AA200" s="182" t="s">
        <v>132</v>
      </c>
      <c r="AB200" s="183" t="s">
        <v>134</v>
      </c>
      <c r="AC200" s="184" t="s">
        <v>137</v>
      </c>
      <c r="AD200" s="186" t="s">
        <v>140</v>
      </c>
      <c r="AE200" s="190" t="s">
        <v>147</v>
      </c>
      <c r="AF200" s="192" t="s">
        <v>148</v>
      </c>
      <c r="AG200" s="193" t="s">
        <v>149</v>
      </c>
      <c r="AH200" s="193" t="s">
        <v>150</v>
      </c>
      <c r="AI200" s="193" t="s">
        <v>153</v>
      </c>
      <c r="AJ200" s="196" t="s">
        <v>154</v>
      </c>
      <c r="AK200" s="202" t="s">
        <v>158</v>
      </c>
      <c r="AL200" s="205" t="s">
        <v>159</v>
      </c>
      <c r="AM200" s="215" t="s">
        <v>168</v>
      </c>
      <c r="AN200" s="215" t="s">
        <v>169</v>
      </c>
      <c r="AO200" s="215" t="s">
        <v>170</v>
      </c>
      <c r="AP200" s="215" t="s">
        <v>171</v>
      </c>
      <c r="AQ200" s="220" t="s">
        <v>172</v>
      </c>
      <c r="AR200" s="224" t="s">
        <v>173</v>
      </c>
      <c r="AS200" s="225" t="s">
        <v>174</v>
      </c>
      <c r="AT200" s="215" t="s">
        <v>175</v>
      </c>
    </row>
    <row r="201" spans="2:46" s="171" customFormat="1" x14ac:dyDescent="0.3">
      <c r="B201" s="4" t="s">
        <v>20</v>
      </c>
    </row>
    <row r="202" spans="2:46" s="171" customFormat="1" x14ac:dyDescent="0.3">
      <c r="B202" s="6" t="s">
        <v>5</v>
      </c>
      <c r="C202" s="140" t="s">
        <v>1</v>
      </c>
      <c r="D202" s="140" t="s">
        <v>1</v>
      </c>
      <c r="E202" s="140" t="s">
        <v>1</v>
      </c>
      <c r="F202" s="140" t="s">
        <v>1</v>
      </c>
      <c r="G202" s="140" t="s">
        <v>1</v>
      </c>
      <c r="H202" s="140" t="s">
        <v>1</v>
      </c>
      <c r="I202" s="140" t="s">
        <v>1</v>
      </c>
      <c r="J202" s="140" t="s">
        <v>1</v>
      </c>
      <c r="K202" s="140" t="s">
        <v>1</v>
      </c>
      <c r="L202" s="140" t="s">
        <v>1</v>
      </c>
      <c r="M202" s="140" t="s">
        <v>1</v>
      </c>
      <c r="N202" s="140" t="s">
        <v>1</v>
      </c>
      <c r="O202" s="140" t="s">
        <v>1</v>
      </c>
      <c r="P202" s="140" t="s">
        <v>1</v>
      </c>
      <c r="Q202" s="140" t="s">
        <v>1</v>
      </c>
      <c r="R202" s="140" t="s">
        <v>1</v>
      </c>
      <c r="S202" s="140" t="s">
        <v>1</v>
      </c>
      <c r="T202" s="140" t="s">
        <v>1</v>
      </c>
      <c r="U202" s="140" t="s">
        <v>1</v>
      </c>
      <c r="V202" s="140" t="s">
        <v>1</v>
      </c>
      <c r="W202" s="140" t="s">
        <v>1</v>
      </c>
      <c r="X202" s="140" t="s">
        <v>1</v>
      </c>
      <c r="Y202" s="140" t="s">
        <v>1</v>
      </c>
      <c r="Z202" s="140" t="s">
        <v>1</v>
      </c>
      <c r="AA202" s="140" t="s">
        <v>1</v>
      </c>
      <c r="AB202" s="140" t="s">
        <v>1</v>
      </c>
      <c r="AC202" s="140" t="s">
        <v>1</v>
      </c>
      <c r="AD202" s="140" t="s">
        <v>1</v>
      </c>
      <c r="AE202" s="140" t="s">
        <v>1</v>
      </c>
      <c r="AF202" s="140" t="s">
        <v>1</v>
      </c>
      <c r="AG202" s="140" t="s">
        <v>1</v>
      </c>
      <c r="AH202" s="140" t="s">
        <v>1</v>
      </c>
      <c r="AI202" s="140" t="s">
        <v>1</v>
      </c>
      <c r="AJ202" s="140" t="s">
        <v>1</v>
      </c>
      <c r="AK202" s="140" t="s">
        <v>1</v>
      </c>
      <c r="AL202" s="140" t="s">
        <v>1</v>
      </c>
      <c r="AM202" s="140" t="s">
        <v>1</v>
      </c>
      <c r="AN202" s="140" t="s">
        <v>1</v>
      </c>
      <c r="AO202" s="168">
        <f t="shared" ref="AO202" si="39">SUM(AO203:AO206)</f>
        <v>3.6284999999999998E-2</v>
      </c>
      <c r="AP202" s="168">
        <f t="shared" ref="AP202:AQ202" si="40">SUM(AP203:AP206)</f>
        <v>0.24578</v>
      </c>
      <c r="AQ202" s="168">
        <f t="shared" si="40"/>
        <v>13.332990000000001</v>
      </c>
      <c r="AR202" s="168">
        <f>SUM(AR203:AR205)</f>
        <v>1.02</v>
      </c>
      <c r="AS202" s="168">
        <f>SUM(AS203:AS205)</f>
        <v>1.0042900000000001</v>
      </c>
      <c r="AT202" s="168">
        <f>SUM(AT203:AT205)</f>
        <v>1.3241900000000002</v>
      </c>
    </row>
    <row r="203" spans="2:46" s="171" customFormat="1" x14ac:dyDescent="0.3">
      <c r="B203" s="6" t="s">
        <v>155</v>
      </c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140"/>
      <c r="U203" s="140"/>
      <c r="V203" s="140"/>
      <c r="W203" s="140"/>
      <c r="X203" s="140"/>
      <c r="Y203" s="140"/>
      <c r="Z203" s="140"/>
      <c r="AA203" s="140"/>
      <c r="AB203" s="140"/>
      <c r="AC203" s="140"/>
      <c r="AD203" s="140"/>
      <c r="AE203" s="140"/>
      <c r="AF203" s="140"/>
      <c r="AG203" s="140"/>
      <c r="AH203" s="140"/>
      <c r="AI203" s="140"/>
      <c r="AJ203" s="140"/>
      <c r="AK203" s="140"/>
      <c r="AL203" s="140"/>
      <c r="AM203" s="140"/>
      <c r="AN203" s="140"/>
      <c r="AO203" s="208">
        <v>1.9E-2</v>
      </c>
      <c r="AP203" s="208">
        <v>0.13</v>
      </c>
      <c r="AQ203" s="208">
        <f>156.18/1000</f>
        <v>0.15618000000000001</v>
      </c>
      <c r="AR203" s="208">
        <v>0.45</v>
      </c>
      <c r="AS203" s="208">
        <v>0.47961000000000009</v>
      </c>
      <c r="AT203" s="208">
        <v>0.6136100000000001</v>
      </c>
    </row>
    <row r="204" spans="2:46" s="171" customFormat="1" x14ac:dyDescent="0.3">
      <c r="B204" s="6" t="s">
        <v>156</v>
      </c>
      <c r="C204" s="140"/>
      <c r="D204" s="140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140"/>
      <c r="U204" s="140"/>
      <c r="V204" s="140"/>
      <c r="W204" s="140"/>
      <c r="X204" s="140"/>
      <c r="Y204" s="140"/>
      <c r="Z204" s="140"/>
      <c r="AA204" s="140"/>
      <c r="AB204" s="140"/>
      <c r="AC204" s="140"/>
      <c r="AD204" s="140"/>
      <c r="AE204" s="140"/>
      <c r="AF204" s="140"/>
      <c r="AG204" s="140"/>
      <c r="AH204" s="140"/>
      <c r="AI204" s="140"/>
      <c r="AJ204" s="140"/>
      <c r="AK204" s="140"/>
      <c r="AL204" s="140"/>
      <c r="AM204" s="140"/>
      <c r="AN204" s="140"/>
      <c r="AO204" s="208">
        <v>8.8500000000000004E-4</v>
      </c>
      <c r="AP204" s="208">
        <v>5.7800000000000004E-3</v>
      </c>
      <c r="AQ204" s="208">
        <f>50.46/1000</f>
        <v>5.0459999999999998E-2</v>
      </c>
      <c r="AR204" s="208">
        <v>0.12</v>
      </c>
      <c r="AS204" s="208">
        <v>0.13332999999999998</v>
      </c>
      <c r="AT204" s="208">
        <v>0.20700999999999997</v>
      </c>
    </row>
    <row r="205" spans="2:46" s="171" customFormat="1" x14ac:dyDescent="0.3">
      <c r="B205" s="6" t="s">
        <v>157</v>
      </c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  <c r="W205" s="140"/>
      <c r="X205" s="140"/>
      <c r="Y205" s="140"/>
      <c r="Z205" s="140"/>
      <c r="AA205" s="140"/>
      <c r="AB205" s="140"/>
      <c r="AC205" s="140"/>
      <c r="AD205" s="140"/>
      <c r="AE205" s="140"/>
      <c r="AF205" s="140"/>
      <c r="AG205" s="140"/>
      <c r="AH205" s="140"/>
      <c r="AI205" s="140"/>
      <c r="AJ205" s="140"/>
      <c r="AK205" s="140"/>
      <c r="AL205" s="140"/>
      <c r="AM205" s="140"/>
      <c r="AN205" s="140"/>
      <c r="AO205" s="208">
        <v>1.6400000000000001E-2</v>
      </c>
      <c r="AP205" s="208">
        <v>0.11</v>
      </c>
      <c r="AQ205" s="208">
        <f>126.35/1000</f>
        <v>0.12634999999999999</v>
      </c>
      <c r="AR205" s="208">
        <v>0.45</v>
      </c>
      <c r="AS205" s="208">
        <v>0.39134999999999998</v>
      </c>
      <c r="AT205" s="208">
        <v>0.50356999999999996</v>
      </c>
    </row>
    <row r="206" spans="2:46" s="171" customFormat="1" x14ac:dyDescent="0.3">
      <c r="B206" s="6" t="s">
        <v>6</v>
      </c>
      <c r="C206" s="140" t="s">
        <v>1</v>
      </c>
      <c r="D206" s="140" t="s">
        <v>1</v>
      </c>
      <c r="E206" s="140" t="s">
        <v>1</v>
      </c>
      <c r="F206" s="140" t="s">
        <v>1</v>
      </c>
      <c r="G206" s="140" t="s">
        <v>1</v>
      </c>
      <c r="H206" s="140" t="s">
        <v>1</v>
      </c>
      <c r="I206" s="140" t="s">
        <v>1</v>
      </c>
      <c r="J206" s="140" t="s">
        <v>1</v>
      </c>
      <c r="K206" s="140" t="s">
        <v>1</v>
      </c>
      <c r="L206" s="140" t="s">
        <v>1</v>
      </c>
      <c r="M206" s="140" t="s">
        <v>1</v>
      </c>
      <c r="N206" s="140" t="s">
        <v>1</v>
      </c>
      <c r="O206" s="140" t="s">
        <v>1</v>
      </c>
      <c r="P206" s="140" t="s">
        <v>1</v>
      </c>
      <c r="Q206" s="140" t="s">
        <v>1</v>
      </c>
      <c r="R206" s="140" t="s">
        <v>1</v>
      </c>
      <c r="S206" s="140" t="s">
        <v>1</v>
      </c>
      <c r="T206" s="140" t="s">
        <v>1</v>
      </c>
      <c r="U206" s="140" t="s">
        <v>1</v>
      </c>
      <c r="V206" s="140" t="s">
        <v>1</v>
      </c>
      <c r="W206" s="140" t="s">
        <v>1</v>
      </c>
      <c r="X206" s="140" t="s">
        <v>1</v>
      </c>
      <c r="Y206" s="140" t="s">
        <v>1</v>
      </c>
      <c r="Z206" s="140" t="s">
        <v>1</v>
      </c>
      <c r="AA206" s="140" t="s">
        <v>1</v>
      </c>
      <c r="AB206" s="140" t="s">
        <v>1</v>
      </c>
      <c r="AC206" s="140" t="s">
        <v>1</v>
      </c>
      <c r="AD206" s="140" t="s">
        <v>1</v>
      </c>
      <c r="AE206" s="140" t="s">
        <v>1</v>
      </c>
      <c r="AF206" s="140" t="s">
        <v>1</v>
      </c>
      <c r="AG206" s="140" t="s">
        <v>1</v>
      </c>
      <c r="AH206" s="140" t="s">
        <v>1</v>
      </c>
      <c r="AI206" s="140" t="s">
        <v>1</v>
      </c>
      <c r="AJ206" s="140" t="s">
        <v>1</v>
      </c>
      <c r="AK206" s="140" t="s">
        <v>1</v>
      </c>
      <c r="AL206" s="140" t="s">
        <v>1</v>
      </c>
      <c r="AM206" s="140" t="s">
        <v>1</v>
      </c>
      <c r="AN206" s="140" t="s">
        <v>1</v>
      </c>
      <c r="AO206" s="37">
        <v>0</v>
      </c>
      <c r="AP206" s="37">
        <v>0</v>
      </c>
      <c r="AQ206" s="37">
        <f>SUM(AQ207:AQ209)</f>
        <v>13</v>
      </c>
      <c r="AR206" s="37">
        <f>SUM(AR207:AR209)</f>
        <v>43</v>
      </c>
      <c r="AS206" s="37">
        <f>SUM(AS207:AS209)</f>
        <v>41</v>
      </c>
      <c r="AT206" s="37">
        <f>SUM(AT207:AT209)</f>
        <v>39</v>
      </c>
    </row>
    <row r="207" spans="2:46" s="171" customFormat="1" x14ac:dyDescent="0.3">
      <c r="B207" s="6" t="s">
        <v>155</v>
      </c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  <c r="W207" s="140"/>
      <c r="X207" s="140"/>
      <c r="Y207" s="140"/>
      <c r="Z207" s="140"/>
      <c r="AA207" s="140"/>
      <c r="AB207" s="140"/>
      <c r="AC207" s="140"/>
      <c r="AD207" s="140"/>
      <c r="AE207" s="140"/>
      <c r="AF207" s="140"/>
      <c r="AG207" s="140"/>
      <c r="AH207" s="140"/>
      <c r="AI207" s="140"/>
      <c r="AJ207" s="140"/>
      <c r="AK207" s="140"/>
      <c r="AL207" s="140"/>
      <c r="AM207" s="140"/>
      <c r="AN207" s="140"/>
      <c r="AO207" s="39">
        <v>0</v>
      </c>
      <c r="AP207" s="208">
        <v>0</v>
      </c>
      <c r="AQ207" s="39">
        <v>0</v>
      </c>
      <c r="AR207" s="39">
        <v>0</v>
      </c>
      <c r="AS207" s="39">
        <v>0</v>
      </c>
      <c r="AT207" s="39">
        <v>0</v>
      </c>
    </row>
    <row r="208" spans="2:46" s="171" customFormat="1" x14ac:dyDescent="0.3">
      <c r="B208" s="6" t="s">
        <v>156</v>
      </c>
      <c r="C208" s="140"/>
      <c r="D208" s="140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  <c r="W208" s="140"/>
      <c r="X208" s="140"/>
      <c r="Y208" s="140"/>
      <c r="Z208" s="140"/>
      <c r="AA208" s="140"/>
      <c r="AB208" s="140"/>
      <c r="AC208" s="140"/>
      <c r="AD208" s="140"/>
      <c r="AE208" s="140"/>
      <c r="AF208" s="140"/>
      <c r="AG208" s="140"/>
      <c r="AH208" s="140"/>
      <c r="AI208" s="140"/>
      <c r="AJ208" s="140"/>
      <c r="AK208" s="140"/>
      <c r="AL208" s="140"/>
      <c r="AM208" s="140"/>
      <c r="AN208" s="140"/>
      <c r="AO208" s="39">
        <v>0</v>
      </c>
      <c r="AP208" s="208">
        <v>0</v>
      </c>
      <c r="AQ208" s="39">
        <v>6</v>
      </c>
      <c r="AR208" s="39">
        <v>20</v>
      </c>
      <c r="AS208" s="39">
        <v>23</v>
      </c>
      <c r="AT208" s="39">
        <v>15</v>
      </c>
    </row>
    <row r="209" spans="2:46" s="171" customFormat="1" x14ac:dyDescent="0.3">
      <c r="B209" s="6" t="s">
        <v>157</v>
      </c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  <c r="W209" s="140"/>
      <c r="X209" s="140"/>
      <c r="Y209" s="140"/>
      <c r="Z209" s="140"/>
      <c r="AA209" s="140"/>
      <c r="AB209" s="140"/>
      <c r="AC209" s="140"/>
      <c r="AD209" s="140"/>
      <c r="AE209" s="140"/>
      <c r="AF209" s="140"/>
      <c r="AG209" s="140"/>
      <c r="AH209" s="140"/>
      <c r="AI209" s="140"/>
      <c r="AJ209" s="140"/>
      <c r="AK209" s="140"/>
      <c r="AL209" s="140"/>
      <c r="AM209" s="140"/>
      <c r="AN209" s="140"/>
      <c r="AO209" s="39">
        <v>0</v>
      </c>
      <c r="AP209" s="208">
        <v>0</v>
      </c>
      <c r="AQ209" s="39">
        <v>7</v>
      </c>
      <c r="AR209" s="39">
        <v>23</v>
      </c>
      <c r="AS209" s="39">
        <v>18</v>
      </c>
      <c r="AT209" s="39">
        <v>24</v>
      </c>
    </row>
    <row r="210" spans="2:46" s="171" customFormat="1" x14ac:dyDescent="0.3">
      <c r="B210" s="6" t="s">
        <v>7</v>
      </c>
      <c r="C210" s="140" t="s">
        <v>1</v>
      </c>
      <c r="D210" s="140" t="s">
        <v>1</v>
      </c>
      <c r="E210" s="140" t="s">
        <v>1</v>
      </c>
      <c r="F210" s="140" t="s">
        <v>1</v>
      </c>
      <c r="G210" s="140" t="s">
        <v>1</v>
      </c>
      <c r="H210" s="140" t="s">
        <v>1</v>
      </c>
      <c r="I210" s="140" t="s">
        <v>1</v>
      </c>
      <c r="J210" s="140" t="s">
        <v>1</v>
      </c>
      <c r="K210" s="140" t="s">
        <v>1</v>
      </c>
      <c r="L210" s="140" t="s">
        <v>1</v>
      </c>
      <c r="M210" s="140" t="s">
        <v>1</v>
      </c>
      <c r="N210" s="140" t="s">
        <v>1</v>
      </c>
      <c r="O210" s="140" t="s">
        <v>1</v>
      </c>
      <c r="P210" s="140" t="s">
        <v>1</v>
      </c>
      <c r="Q210" s="140" t="s">
        <v>1</v>
      </c>
      <c r="R210" s="140" t="s">
        <v>1</v>
      </c>
      <c r="S210" s="140" t="s">
        <v>1</v>
      </c>
      <c r="T210" s="140" t="s">
        <v>1</v>
      </c>
      <c r="U210" s="140" t="s">
        <v>1</v>
      </c>
      <c r="V210" s="140" t="s">
        <v>1</v>
      </c>
      <c r="W210" s="140" t="s">
        <v>1</v>
      </c>
      <c r="X210" s="140" t="s">
        <v>1</v>
      </c>
      <c r="Y210" s="140" t="s">
        <v>1</v>
      </c>
      <c r="Z210" s="140" t="s">
        <v>1</v>
      </c>
      <c r="AA210" s="140" t="s">
        <v>1</v>
      </c>
      <c r="AB210" s="140" t="s">
        <v>1</v>
      </c>
      <c r="AC210" s="140" t="s">
        <v>1</v>
      </c>
      <c r="AD210" s="140" t="s">
        <v>1</v>
      </c>
      <c r="AE210" s="140" t="s">
        <v>1</v>
      </c>
      <c r="AF210" s="140" t="s">
        <v>1</v>
      </c>
      <c r="AG210" s="140" t="s">
        <v>1</v>
      </c>
      <c r="AH210" s="140" t="s">
        <v>1</v>
      </c>
      <c r="AI210" s="140" t="s">
        <v>1</v>
      </c>
      <c r="AJ210" s="140" t="s">
        <v>1</v>
      </c>
      <c r="AK210" s="140" t="s">
        <v>1</v>
      </c>
      <c r="AL210" s="140" t="s">
        <v>1</v>
      </c>
      <c r="AM210" s="140" t="s">
        <v>1</v>
      </c>
      <c r="AN210" s="140" t="s">
        <v>1</v>
      </c>
      <c r="AO210" s="201">
        <f>SUM(AO211:AO213)</f>
        <v>0</v>
      </c>
      <c r="AP210" s="201">
        <f t="shared" ref="AP210:AT210" si="41">SUM(AP211:AP213)</f>
        <v>0</v>
      </c>
      <c r="AQ210" s="201">
        <f t="shared" si="41"/>
        <v>1.5416666666666665</v>
      </c>
      <c r="AR210" s="201">
        <f t="shared" si="41"/>
        <v>5.291666666666667</v>
      </c>
      <c r="AS210" s="201">
        <f t="shared" si="41"/>
        <v>6.541666666666667</v>
      </c>
      <c r="AT210" s="201">
        <f t="shared" si="41"/>
        <v>6.4166666666666661</v>
      </c>
    </row>
    <row r="211" spans="2:46" s="171" customFormat="1" x14ac:dyDescent="0.3">
      <c r="B211" s="6" t="s">
        <v>155</v>
      </c>
      <c r="AO211" s="191">
        <v>0</v>
      </c>
      <c r="AP211" s="208">
        <v>0</v>
      </c>
      <c r="AQ211" s="191">
        <v>0</v>
      </c>
      <c r="AR211" s="191">
        <v>0</v>
      </c>
      <c r="AS211" s="191">
        <v>0</v>
      </c>
      <c r="AT211" s="191">
        <v>0</v>
      </c>
    </row>
    <row r="212" spans="2:46" s="171" customFormat="1" x14ac:dyDescent="0.3">
      <c r="B212" s="6" t="s">
        <v>156</v>
      </c>
      <c r="AO212" s="191">
        <v>0</v>
      </c>
      <c r="AP212" s="208">
        <v>0</v>
      </c>
      <c r="AQ212" s="191">
        <v>1</v>
      </c>
      <c r="AR212" s="191">
        <v>3.3333333333333335</v>
      </c>
      <c r="AS212" s="191">
        <v>3.7083333333333335</v>
      </c>
      <c r="AT212" s="191">
        <v>2.5</v>
      </c>
    </row>
    <row r="213" spans="2:46" s="171" customFormat="1" x14ac:dyDescent="0.3">
      <c r="B213" s="6" t="s">
        <v>157</v>
      </c>
      <c r="AO213" s="191">
        <v>0</v>
      </c>
      <c r="AP213" s="208">
        <v>0</v>
      </c>
      <c r="AQ213" s="191">
        <v>0.54166666666666663</v>
      </c>
      <c r="AR213" s="191">
        <v>1.9583333333333333</v>
      </c>
      <c r="AS213" s="191">
        <v>2.8333333333333335</v>
      </c>
      <c r="AT213" s="191">
        <v>3.9166666666666665</v>
      </c>
    </row>
    <row r="214" spans="2:46" x14ac:dyDescent="0.3">
      <c r="G214" s="2"/>
      <c r="H214" s="2"/>
      <c r="I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F214" s="2"/>
      <c r="AG214" s="2"/>
    </row>
    <row r="215" spans="2:46" x14ac:dyDescent="0.3">
      <c r="G215" s="2"/>
      <c r="H215" s="2"/>
      <c r="I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F215" s="2"/>
      <c r="AG215" s="2"/>
    </row>
    <row r="216" spans="2:46" x14ac:dyDescent="0.3">
      <c r="G216" s="2"/>
      <c r="H216" s="2"/>
      <c r="I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F216" s="2"/>
      <c r="AG216" s="2"/>
    </row>
    <row r="217" spans="2:46" x14ac:dyDescent="0.3">
      <c r="G217" s="2"/>
      <c r="H217" s="2"/>
      <c r="I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F217" s="2"/>
      <c r="AG217" s="2"/>
    </row>
    <row r="218" spans="2:46" x14ac:dyDescent="0.3">
      <c r="G218" s="2"/>
      <c r="H218" s="2"/>
      <c r="I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F218" s="2"/>
      <c r="AG218" s="2"/>
    </row>
    <row r="219" spans="2:46" x14ac:dyDescent="0.3">
      <c r="G219" s="2"/>
      <c r="H219" s="2"/>
      <c r="I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F219" s="2"/>
      <c r="AG219" s="2"/>
    </row>
    <row r="220" spans="2:46" x14ac:dyDescent="0.3">
      <c r="G220" s="2"/>
      <c r="H220" s="2"/>
      <c r="I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F220" s="2"/>
      <c r="AG220" s="2"/>
    </row>
    <row r="221" spans="2:46" x14ac:dyDescent="0.3">
      <c r="G221" s="2"/>
      <c r="H221" s="2"/>
      <c r="I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F221" s="2"/>
      <c r="AG221" s="2"/>
    </row>
    <row r="222" spans="2:46" x14ac:dyDescent="0.3">
      <c r="G222" s="2"/>
      <c r="H222" s="2"/>
      <c r="I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F222" s="2"/>
      <c r="AG222" s="2"/>
    </row>
    <row r="223" spans="2:46" x14ac:dyDescent="0.3">
      <c r="G223" s="2"/>
      <c r="H223" s="2"/>
      <c r="I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F223" s="2"/>
      <c r="AG223" s="2"/>
    </row>
    <row r="224" spans="2:46" x14ac:dyDescent="0.3">
      <c r="G224" s="2"/>
      <c r="H224" s="2"/>
      <c r="I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F224" s="2"/>
      <c r="AG224" s="2"/>
    </row>
    <row r="225" spans="2:46" ht="17.399999999999999" x14ac:dyDescent="0.3">
      <c r="B225" s="5" t="s">
        <v>86</v>
      </c>
      <c r="C225" s="7">
        <v>2005</v>
      </c>
      <c r="D225" s="7">
        <v>2006</v>
      </c>
      <c r="E225" s="7">
        <v>2007</v>
      </c>
      <c r="F225" s="7">
        <v>2008</v>
      </c>
      <c r="G225" s="7">
        <v>2009</v>
      </c>
      <c r="H225" s="7">
        <v>2010</v>
      </c>
      <c r="I225" s="7">
        <v>2011</v>
      </c>
      <c r="J225" s="7">
        <v>2012</v>
      </c>
      <c r="K225" s="7">
        <v>2013</v>
      </c>
      <c r="L225" s="7">
        <v>2014</v>
      </c>
      <c r="M225" s="7">
        <v>2015</v>
      </c>
      <c r="N225" s="7">
        <v>2016</v>
      </c>
      <c r="O225" s="7">
        <v>2017</v>
      </c>
      <c r="P225" s="134">
        <v>2018</v>
      </c>
      <c r="Q225" s="134">
        <v>2019</v>
      </c>
      <c r="R225" s="134">
        <v>2020</v>
      </c>
      <c r="S225" s="206">
        <v>2021</v>
      </c>
      <c r="T225" s="213">
        <v>2022</v>
      </c>
      <c r="U225" s="227">
        <v>2023</v>
      </c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2"/>
      <c r="AG225" s="2"/>
    </row>
    <row r="226" spans="2:46" ht="17.399999999999999" x14ac:dyDescent="0.3">
      <c r="B226" s="3"/>
      <c r="C226" s="14" t="s">
        <v>2</v>
      </c>
      <c r="D226" s="14" t="s">
        <v>2</v>
      </c>
      <c r="E226" s="14" t="s">
        <v>2</v>
      </c>
      <c r="F226" s="14" t="s">
        <v>2</v>
      </c>
      <c r="G226" s="14" t="s">
        <v>2</v>
      </c>
      <c r="H226" s="14" t="s">
        <v>2</v>
      </c>
      <c r="I226" s="14" t="s">
        <v>2</v>
      </c>
      <c r="J226" s="14" t="s">
        <v>2</v>
      </c>
      <c r="K226" s="14" t="s">
        <v>2</v>
      </c>
      <c r="L226" s="14" t="s">
        <v>2</v>
      </c>
      <c r="M226" s="14" t="s">
        <v>2</v>
      </c>
      <c r="N226" s="14" t="s">
        <v>2</v>
      </c>
      <c r="O226" s="14" t="s">
        <v>2</v>
      </c>
      <c r="P226" s="135" t="s">
        <v>2</v>
      </c>
      <c r="Q226" s="135" t="s">
        <v>2</v>
      </c>
      <c r="R226" s="135" t="s">
        <v>2</v>
      </c>
      <c r="S226" s="207" t="s">
        <v>2</v>
      </c>
      <c r="T226" s="207" t="s">
        <v>2</v>
      </c>
      <c r="U226" s="207" t="s">
        <v>2</v>
      </c>
      <c r="V226" s="56"/>
      <c r="W226" s="76"/>
      <c r="X226" s="76"/>
      <c r="Y226" s="64"/>
      <c r="Z226" s="64"/>
      <c r="AA226" s="64"/>
      <c r="AB226" s="64"/>
      <c r="AC226" s="64"/>
      <c r="AD226" s="64"/>
      <c r="AE226" s="64"/>
      <c r="AF226" s="2"/>
      <c r="AG226" s="2"/>
    </row>
    <row r="227" spans="2:46" x14ac:dyDescent="0.3">
      <c r="B227" s="44" t="s">
        <v>60</v>
      </c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136"/>
      <c r="Q227" s="136"/>
      <c r="R227" s="136"/>
      <c r="S227" s="171"/>
      <c r="T227" s="13"/>
      <c r="U227" s="171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</row>
    <row r="228" spans="2:46" x14ac:dyDescent="0.3">
      <c r="B228" s="46" t="s">
        <v>0</v>
      </c>
      <c r="C228" s="47" t="s">
        <v>1</v>
      </c>
      <c r="D228" s="48">
        <v>0.29305555555555557</v>
      </c>
      <c r="E228" s="48">
        <v>0.67013888888888884</v>
      </c>
      <c r="F228" s="48">
        <v>0.11180555555555556</v>
      </c>
      <c r="G228" s="49" t="s">
        <v>8</v>
      </c>
      <c r="H228" s="49" t="s">
        <v>9</v>
      </c>
      <c r="I228" s="49" t="s">
        <v>10</v>
      </c>
      <c r="J228" s="49" t="s">
        <v>11</v>
      </c>
      <c r="K228" s="27" t="s">
        <v>73</v>
      </c>
      <c r="L228" s="27" t="s">
        <v>74</v>
      </c>
      <c r="M228" s="55" t="s">
        <v>79</v>
      </c>
      <c r="N228" s="55" t="s">
        <v>85</v>
      </c>
      <c r="O228" s="55" t="s">
        <v>112</v>
      </c>
      <c r="P228" s="138" t="s">
        <v>126</v>
      </c>
      <c r="Q228" s="138" t="s">
        <v>141</v>
      </c>
      <c r="R228" s="138" t="s">
        <v>151</v>
      </c>
      <c r="S228" s="209">
        <f>SUM(S229:S230)</f>
        <v>11.343055555555555</v>
      </c>
      <c r="T228" s="209">
        <f>SUM(T229:T231)</f>
        <v>24.168055555555558</v>
      </c>
      <c r="U228" s="209">
        <f>SUM(U229:U231)</f>
        <v>55.195138888888884</v>
      </c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</row>
    <row r="229" spans="2:46" x14ac:dyDescent="0.3">
      <c r="B229" s="46" t="s">
        <v>145</v>
      </c>
      <c r="C229" s="47" t="s">
        <v>1</v>
      </c>
      <c r="D229" s="48">
        <v>0.29305555555555557</v>
      </c>
      <c r="E229" s="48">
        <v>0.67013888888888884</v>
      </c>
      <c r="F229" s="48">
        <v>0.11180555555555556</v>
      </c>
      <c r="G229" s="49" t="s">
        <v>8</v>
      </c>
      <c r="H229" s="49" t="s">
        <v>9</v>
      </c>
      <c r="I229" s="49" t="s">
        <v>10</v>
      </c>
      <c r="J229" s="52" t="s">
        <v>11</v>
      </c>
      <c r="K229" s="49" t="s">
        <v>12</v>
      </c>
      <c r="L229" s="49" t="s">
        <v>13</v>
      </c>
      <c r="M229" s="55" t="s">
        <v>77</v>
      </c>
      <c r="N229" s="55" t="s">
        <v>16</v>
      </c>
      <c r="O229" s="55" t="s">
        <v>113</v>
      </c>
      <c r="P229" s="138" t="s">
        <v>127</v>
      </c>
      <c r="Q229" s="138" t="s">
        <v>143</v>
      </c>
      <c r="R229" s="138" t="s">
        <v>152</v>
      </c>
      <c r="S229" s="210">
        <f>SUM(AI238:AL238)</f>
        <v>10.759722222222221</v>
      </c>
      <c r="T229" s="210">
        <f>SUM(AM238:AP238)</f>
        <v>15.209722222222224</v>
      </c>
      <c r="U229" s="210">
        <f>SUM(AQ238:AT238)</f>
        <v>26.27847222222222</v>
      </c>
      <c r="V229" s="51"/>
      <c r="W229" s="51"/>
      <c r="X229" s="51"/>
      <c r="Y229" s="50"/>
      <c r="Z229" s="50"/>
      <c r="AA229" s="50"/>
      <c r="AB229" s="51"/>
      <c r="AC229" s="50"/>
      <c r="AD229" s="50"/>
      <c r="AE229" s="50"/>
      <c r="AF229" s="2"/>
      <c r="AG229" s="2"/>
      <c r="AH229" s="2"/>
      <c r="AM229" s="2"/>
    </row>
    <row r="230" spans="2:46" x14ac:dyDescent="0.3">
      <c r="B230" s="46" t="s">
        <v>144</v>
      </c>
      <c r="C230" s="53" t="s">
        <v>1</v>
      </c>
      <c r="D230" s="53" t="s">
        <v>1</v>
      </c>
      <c r="E230" s="53" t="s">
        <v>1</v>
      </c>
      <c r="F230" s="53" t="s">
        <v>1</v>
      </c>
      <c r="G230" s="53" t="s">
        <v>1</v>
      </c>
      <c r="H230" s="53" t="s">
        <v>1</v>
      </c>
      <c r="I230" s="53" t="s">
        <v>1</v>
      </c>
      <c r="J230" s="53" t="s">
        <v>1</v>
      </c>
      <c r="K230" s="54">
        <v>0.8125</v>
      </c>
      <c r="L230" s="55" t="s">
        <v>54</v>
      </c>
      <c r="M230" s="55" t="s">
        <v>76</v>
      </c>
      <c r="N230" s="55" t="s">
        <v>82</v>
      </c>
      <c r="O230" s="55" t="s">
        <v>114</v>
      </c>
      <c r="P230" s="138" t="s">
        <v>128</v>
      </c>
      <c r="Q230" s="138" t="s">
        <v>142</v>
      </c>
      <c r="R230" s="138" t="s">
        <v>80</v>
      </c>
      <c r="S230" s="210">
        <f>SUM(AI239:AL239)</f>
        <v>0.58333333333333326</v>
      </c>
      <c r="T230" s="210">
        <f>SUM(AM239:AP239)</f>
        <v>8.9583333333333339</v>
      </c>
      <c r="U230" s="210">
        <f>SUM(AQ239:AT239)</f>
        <v>9.1250000000000018</v>
      </c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2"/>
      <c r="AG230" s="2"/>
      <c r="AH230" s="2"/>
      <c r="AM230" s="2"/>
    </row>
    <row r="231" spans="2:46" x14ac:dyDescent="0.3">
      <c r="B231" s="46" t="s">
        <v>146</v>
      </c>
      <c r="C231" s="53" t="s">
        <v>1</v>
      </c>
      <c r="D231" s="53" t="s">
        <v>1</v>
      </c>
      <c r="E231" s="53" t="s">
        <v>1</v>
      </c>
      <c r="F231" s="53" t="s">
        <v>1</v>
      </c>
      <c r="G231" s="53" t="s">
        <v>1</v>
      </c>
      <c r="H231" s="53" t="s">
        <v>1</v>
      </c>
      <c r="I231" s="53" t="s">
        <v>1</v>
      </c>
      <c r="J231" s="53" t="s">
        <v>1</v>
      </c>
      <c r="K231" s="53" t="s">
        <v>1</v>
      </c>
      <c r="L231" s="53" t="s">
        <v>1</v>
      </c>
      <c r="M231" s="53" t="s">
        <v>1</v>
      </c>
      <c r="N231" s="53" t="s">
        <v>1</v>
      </c>
      <c r="O231" s="53" t="s">
        <v>1</v>
      </c>
      <c r="P231" s="137" t="s">
        <v>1</v>
      </c>
      <c r="Q231" s="137" t="s">
        <v>1</v>
      </c>
      <c r="R231" s="137" t="s">
        <v>1</v>
      </c>
      <c r="S231" s="209" t="s">
        <v>1</v>
      </c>
      <c r="T231" s="209">
        <f>SUM(AO240:AP240)</f>
        <v>0</v>
      </c>
      <c r="U231" s="210">
        <f>SUM(AQ240:AT240)</f>
        <v>19.791666666666664</v>
      </c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2"/>
      <c r="AG231" s="2"/>
      <c r="AH231" s="2"/>
      <c r="AM231" s="2"/>
    </row>
    <row r="232" spans="2:46" x14ac:dyDescent="0.3">
      <c r="G232" s="2"/>
      <c r="H232" s="2"/>
      <c r="I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F232" s="2"/>
      <c r="AG232" s="2"/>
      <c r="AH232" s="2"/>
      <c r="AM232" s="2"/>
    </row>
    <row r="233" spans="2:46" ht="18" x14ac:dyDescent="0.35">
      <c r="F233" s="62"/>
      <c r="G233" s="2"/>
      <c r="H233" s="2"/>
      <c r="I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F233" s="2"/>
      <c r="AG233" s="2"/>
      <c r="AH233" s="2"/>
      <c r="AM233" s="2"/>
    </row>
    <row r="234" spans="2:46" ht="17.399999999999999" x14ac:dyDescent="0.3">
      <c r="B234" s="134" t="s">
        <v>65</v>
      </c>
      <c r="C234" s="234">
        <v>2013</v>
      </c>
      <c r="D234" s="235"/>
      <c r="E234" s="235"/>
      <c r="F234" s="236"/>
      <c r="G234" s="231">
        <v>2014</v>
      </c>
      <c r="H234" s="232"/>
      <c r="I234" s="232"/>
      <c r="J234" s="233"/>
      <c r="K234" s="231">
        <v>2015</v>
      </c>
      <c r="L234" s="232"/>
      <c r="M234" s="232"/>
      <c r="N234" s="233"/>
      <c r="O234" s="231">
        <v>2016</v>
      </c>
      <c r="P234" s="232"/>
      <c r="Q234" s="232"/>
      <c r="R234" s="233"/>
      <c r="S234" s="231">
        <v>2017</v>
      </c>
      <c r="T234" s="232"/>
      <c r="U234" s="232"/>
      <c r="V234" s="233"/>
      <c r="W234" s="231">
        <v>2018</v>
      </c>
      <c r="X234" s="232"/>
      <c r="Y234" s="232"/>
      <c r="Z234" s="233"/>
      <c r="AA234" s="231">
        <v>2019</v>
      </c>
      <c r="AB234" s="232"/>
      <c r="AC234" s="232"/>
      <c r="AD234" s="233"/>
      <c r="AE234" s="231">
        <v>2020</v>
      </c>
      <c r="AF234" s="232"/>
      <c r="AG234" s="232"/>
      <c r="AH234" s="233"/>
      <c r="AI234" s="231">
        <v>2021</v>
      </c>
      <c r="AJ234" s="232"/>
      <c r="AK234" s="232"/>
      <c r="AL234" s="233"/>
      <c r="AM234" s="228">
        <v>2022</v>
      </c>
      <c r="AN234" s="229"/>
      <c r="AO234" s="229"/>
      <c r="AP234" s="230"/>
      <c r="AQ234" s="237">
        <v>2023</v>
      </c>
      <c r="AR234" s="238"/>
    </row>
    <row r="235" spans="2:46" ht="17.399999999999999" x14ac:dyDescent="0.3">
      <c r="B235" s="135" t="s">
        <v>87</v>
      </c>
      <c r="C235" s="79" t="s">
        <v>88</v>
      </c>
      <c r="D235" s="79" t="s">
        <v>89</v>
      </c>
      <c r="E235" s="79" t="s">
        <v>90</v>
      </c>
      <c r="F235" s="79" t="s">
        <v>91</v>
      </c>
      <c r="G235" s="78" t="s">
        <v>92</v>
      </c>
      <c r="H235" s="78" t="s">
        <v>93</v>
      </c>
      <c r="I235" s="78" t="s">
        <v>94</v>
      </c>
      <c r="J235" s="78" t="s">
        <v>95</v>
      </c>
      <c r="K235" s="80" t="s">
        <v>96</v>
      </c>
      <c r="L235" s="80" t="s">
        <v>97</v>
      </c>
      <c r="M235" s="80" t="s">
        <v>98</v>
      </c>
      <c r="N235" s="80" t="s">
        <v>99</v>
      </c>
      <c r="O235" s="78" t="s">
        <v>100</v>
      </c>
      <c r="P235" s="78" t="s">
        <v>101</v>
      </c>
      <c r="Q235" s="78" t="s">
        <v>102</v>
      </c>
      <c r="R235" s="78" t="s">
        <v>103</v>
      </c>
      <c r="S235" s="81" t="s">
        <v>104</v>
      </c>
      <c r="T235" s="78" t="s">
        <v>107</v>
      </c>
      <c r="U235" s="82" t="s">
        <v>109</v>
      </c>
      <c r="V235" s="78" t="s">
        <v>111</v>
      </c>
      <c r="W235" s="83" t="s">
        <v>117</v>
      </c>
      <c r="X235" s="106" t="s">
        <v>119</v>
      </c>
      <c r="Y235" s="129" t="s">
        <v>122</v>
      </c>
      <c r="Z235" s="133" t="s">
        <v>125</v>
      </c>
      <c r="AA235" s="182" t="s">
        <v>132</v>
      </c>
      <c r="AB235" s="183" t="s">
        <v>134</v>
      </c>
      <c r="AC235" s="184" t="s">
        <v>137</v>
      </c>
      <c r="AD235" s="186" t="s">
        <v>140</v>
      </c>
      <c r="AE235" s="190" t="s">
        <v>147</v>
      </c>
      <c r="AF235" s="192" t="s">
        <v>148</v>
      </c>
      <c r="AG235" s="193" t="s">
        <v>149</v>
      </c>
      <c r="AH235" s="193" t="s">
        <v>150</v>
      </c>
      <c r="AI235" s="193" t="s">
        <v>153</v>
      </c>
      <c r="AJ235" s="196" t="s">
        <v>154</v>
      </c>
      <c r="AK235" s="202" t="s">
        <v>158</v>
      </c>
      <c r="AL235" s="205" t="s">
        <v>159</v>
      </c>
      <c r="AM235" s="215" t="s">
        <v>168</v>
      </c>
      <c r="AN235" s="215" t="s">
        <v>169</v>
      </c>
      <c r="AO235" s="215" t="s">
        <v>170</v>
      </c>
      <c r="AP235" s="215" t="s">
        <v>171</v>
      </c>
      <c r="AQ235" s="220" t="s">
        <v>172</v>
      </c>
      <c r="AR235" s="224" t="s">
        <v>173</v>
      </c>
      <c r="AS235" s="225" t="s">
        <v>174</v>
      </c>
      <c r="AT235" s="215" t="s">
        <v>175</v>
      </c>
    </row>
    <row r="236" spans="2:46" x14ac:dyDescent="0.3">
      <c r="B236" s="222" t="s">
        <v>3</v>
      </c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72"/>
      <c r="P236" s="72"/>
      <c r="Q236" s="72"/>
      <c r="R236" s="58"/>
      <c r="S236" s="75"/>
      <c r="T236" s="75"/>
      <c r="U236" s="2"/>
      <c r="V236" s="2"/>
      <c r="W236" s="2"/>
      <c r="X236" s="103"/>
      <c r="Y236" s="126"/>
      <c r="Z236" s="130"/>
      <c r="AA236" s="139"/>
      <c r="AB236" s="139"/>
      <c r="AC236" s="139"/>
      <c r="AD236" s="139"/>
      <c r="AE236" s="139"/>
      <c r="AF236" s="139"/>
      <c r="AG236" s="171"/>
      <c r="AH236" s="171"/>
      <c r="AM236" s="171"/>
      <c r="AN236" s="171"/>
      <c r="AO236" s="171"/>
      <c r="AP236" s="171"/>
    </row>
    <row r="237" spans="2:46" ht="21" x14ac:dyDescent="0.4">
      <c r="B237" s="223" t="s">
        <v>0</v>
      </c>
      <c r="C237" s="59">
        <v>0.78472222222222221</v>
      </c>
      <c r="D237" s="59">
        <f>SUM(D238:D239)</f>
        <v>1.132638888888889</v>
      </c>
      <c r="E237" s="59">
        <v>1.3298611111111112</v>
      </c>
      <c r="F237" s="59">
        <v>2.1472222222222221</v>
      </c>
      <c r="G237" s="59">
        <v>1.5659722222222223</v>
      </c>
      <c r="H237" s="59">
        <v>1.0847222222222224</v>
      </c>
      <c r="I237" s="59">
        <v>1.8277777777777777</v>
      </c>
      <c r="J237" s="59">
        <v>1.03125</v>
      </c>
      <c r="K237" s="59">
        <v>2.3569444444444447</v>
      </c>
      <c r="L237" s="59">
        <v>0.26527777777777778</v>
      </c>
      <c r="M237" s="59">
        <v>2.276388888888889</v>
      </c>
      <c r="N237" s="59">
        <v>0.21875</v>
      </c>
      <c r="O237" s="73">
        <v>0.45</v>
      </c>
      <c r="P237" s="73">
        <v>9.6527777777777768E-2</v>
      </c>
      <c r="Q237" s="73">
        <v>0.67708333333333337</v>
      </c>
      <c r="R237" s="59">
        <v>0.80069444444444438</v>
      </c>
      <c r="S237" s="59">
        <v>0.60416666666666663</v>
      </c>
      <c r="T237" s="59">
        <v>0.97638888888888886</v>
      </c>
      <c r="U237" s="59">
        <v>0.76666666666666661</v>
      </c>
      <c r="V237" s="59">
        <v>0.47430555555555554</v>
      </c>
      <c r="W237" s="59">
        <v>1.4854166666666666</v>
      </c>
      <c r="X237" s="105">
        <v>1.3138888888888889</v>
      </c>
      <c r="Y237" s="128">
        <v>1.4513888888888891</v>
      </c>
      <c r="Z237" s="132">
        <v>0.45</v>
      </c>
      <c r="AA237" s="132">
        <v>0.30624999999999997</v>
      </c>
      <c r="AB237" s="132">
        <v>1.1298611111111112</v>
      </c>
      <c r="AC237" s="132">
        <v>1.1048611111111111</v>
      </c>
      <c r="AD237" s="132">
        <v>1.1583333333333334</v>
      </c>
      <c r="AE237" s="132">
        <f t="shared" ref="AE237:AJ237" si="42">AE239+AE238</f>
        <v>0.13333333333333333</v>
      </c>
      <c r="AF237" s="132">
        <f t="shared" si="42"/>
        <v>0.47499999999999998</v>
      </c>
      <c r="AG237" s="132">
        <f t="shared" si="42"/>
        <v>8.611111111111111E-2</v>
      </c>
      <c r="AH237" s="132">
        <f t="shared" si="42"/>
        <v>1.5506944444444444</v>
      </c>
      <c r="AI237" s="132">
        <f t="shared" si="42"/>
        <v>2.3187500000000001</v>
      </c>
      <c r="AJ237" s="132">
        <f t="shared" si="42"/>
        <v>3.8375000000000004</v>
      </c>
      <c r="AK237" s="132">
        <f t="shared" ref="AK237:AN237" si="43">AK239+AK238</f>
        <v>3.0416666666666661</v>
      </c>
      <c r="AL237" s="132">
        <f t="shared" si="43"/>
        <v>2.1451388888888889</v>
      </c>
      <c r="AM237" s="132">
        <f t="shared" si="43"/>
        <v>2.6701388888888893</v>
      </c>
      <c r="AN237" s="132">
        <f t="shared" si="43"/>
        <v>4.2708333333333339</v>
      </c>
      <c r="AO237" s="132">
        <f>AO239+AO238</f>
        <v>7.9583333333333339</v>
      </c>
      <c r="AP237" s="132">
        <f>SUM(AP238:AP240)</f>
        <v>9.2687500000000007</v>
      </c>
      <c r="AQ237" s="132">
        <f>SUM(AQ238:AQ240)</f>
        <v>12.145833333333334</v>
      </c>
      <c r="AR237" s="132">
        <f>SUM(AR238:AR240)</f>
        <v>13.672916666666669</v>
      </c>
      <c r="AS237" s="132">
        <f>SUM(AS238:AS240)</f>
        <v>15.7</v>
      </c>
      <c r="AT237" s="132">
        <f>SUM(AT238:AT240)</f>
        <v>13.676388888888887</v>
      </c>
    </row>
    <row r="238" spans="2:46" ht="21" x14ac:dyDescent="0.4">
      <c r="B238" s="223" t="s">
        <v>145</v>
      </c>
      <c r="C238" s="59">
        <v>0.78472222222222221</v>
      </c>
      <c r="D238" s="59">
        <v>0.9243055555555556</v>
      </c>
      <c r="E238" s="59">
        <v>1.0173611111111112</v>
      </c>
      <c r="F238" s="59">
        <v>1.8555555555555554</v>
      </c>
      <c r="G238" s="59">
        <v>1.1701388888888888</v>
      </c>
      <c r="H238" s="59">
        <v>0.79305555555555562</v>
      </c>
      <c r="I238" s="59">
        <v>1.4527777777777777</v>
      </c>
      <c r="J238" s="59">
        <v>0.86458333333333337</v>
      </c>
      <c r="K238" s="59">
        <v>2.0131944444444447</v>
      </c>
      <c r="L238" s="59">
        <v>0.26527777777777778</v>
      </c>
      <c r="M238" s="59">
        <v>1.8597222222222223</v>
      </c>
      <c r="N238" s="59">
        <v>0.21875</v>
      </c>
      <c r="O238" s="73">
        <v>0.40833333333333338</v>
      </c>
      <c r="P238" s="73">
        <v>5.486111111111111E-2</v>
      </c>
      <c r="Q238" s="73">
        <v>0.51041666666666663</v>
      </c>
      <c r="R238" s="59">
        <v>0.59236111111111112</v>
      </c>
      <c r="S238" s="59">
        <v>0.47916666666666669</v>
      </c>
      <c r="T238" s="59">
        <v>0.7597222222222223</v>
      </c>
      <c r="U238" s="59">
        <v>0.47500000000000003</v>
      </c>
      <c r="V238" s="59">
        <v>0.30763888888888891</v>
      </c>
      <c r="W238" s="59">
        <v>1.4854166666666666</v>
      </c>
      <c r="X238" s="105">
        <v>0.93958333333333333</v>
      </c>
      <c r="Y238" s="128">
        <v>1.1597222222222221</v>
      </c>
      <c r="Z238" s="132">
        <v>0.32500000000000001</v>
      </c>
      <c r="AA238" s="132">
        <v>0.18124999999999999</v>
      </c>
      <c r="AB238" s="132">
        <v>0.50486111111111109</v>
      </c>
      <c r="AC238" s="132">
        <v>0.52152777777777781</v>
      </c>
      <c r="AD238" s="132">
        <v>0.97083333333333333</v>
      </c>
      <c r="AE238" s="132">
        <f t="shared" ref="AE238:AJ238" si="44">AE97</f>
        <v>9.166666666666666E-2</v>
      </c>
      <c r="AF238" s="132">
        <f t="shared" si="44"/>
        <v>0.47499999999999998</v>
      </c>
      <c r="AG238" s="132">
        <f t="shared" si="44"/>
        <v>8.611111111111111E-2</v>
      </c>
      <c r="AH238" s="132">
        <f t="shared" si="44"/>
        <v>1.5506944444444444</v>
      </c>
      <c r="AI238" s="132">
        <f t="shared" si="44"/>
        <v>2.3187500000000001</v>
      </c>
      <c r="AJ238" s="132">
        <f t="shared" si="44"/>
        <v>3.8375000000000004</v>
      </c>
      <c r="AK238" s="132">
        <f t="shared" ref="AK238:AN238" si="45">AK97</f>
        <v>3.0416666666666661</v>
      </c>
      <c r="AL238" s="132">
        <f t="shared" si="45"/>
        <v>1.5618055555555557</v>
      </c>
      <c r="AM238" s="132">
        <f t="shared" si="45"/>
        <v>2.4618055555555558</v>
      </c>
      <c r="AN238" s="132">
        <f t="shared" si="45"/>
        <v>2.291666666666667</v>
      </c>
      <c r="AO238" s="132">
        <f t="shared" ref="AO238:AT238" si="46">AO97</f>
        <v>4.3125</v>
      </c>
      <c r="AP238" s="132">
        <f t="shared" si="46"/>
        <v>6.1437500000000007</v>
      </c>
      <c r="AQ238" s="132">
        <f t="shared" si="46"/>
        <v>6.9375</v>
      </c>
      <c r="AR238" s="132">
        <f t="shared" si="46"/>
        <v>4.7562500000000005</v>
      </c>
      <c r="AS238" s="132">
        <f t="shared" si="46"/>
        <v>7.4083333333333332</v>
      </c>
      <c r="AT238" s="132">
        <f t="shared" si="46"/>
        <v>7.1763888888888889</v>
      </c>
    </row>
    <row r="239" spans="2:46" ht="21" x14ac:dyDescent="0.4">
      <c r="B239" s="223" t="s">
        <v>144</v>
      </c>
      <c r="C239" s="59" t="s">
        <v>1</v>
      </c>
      <c r="D239" s="59">
        <v>0.20833333333333334</v>
      </c>
      <c r="E239" s="59">
        <v>0.3125</v>
      </c>
      <c r="F239" s="59">
        <v>0.29166666666666669</v>
      </c>
      <c r="G239" s="59">
        <v>0.39583333333333331</v>
      </c>
      <c r="H239" s="59">
        <v>0.29166666666666669</v>
      </c>
      <c r="I239" s="59">
        <v>0.375</v>
      </c>
      <c r="J239" s="59">
        <v>0.16666666666666666</v>
      </c>
      <c r="K239" s="59">
        <v>0.34375</v>
      </c>
      <c r="L239" s="59">
        <v>0</v>
      </c>
      <c r="M239" s="59">
        <v>0.41666666666666669</v>
      </c>
      <c r="N239" s="69">
        <v>0</v>
      </c>
      <c r="O239" s="73">
        <v>4.1666666666666664E-2</v>
      </c>
      <c r="P239" s="73">
        <v>4.1666666666666664E-2</v>
      </c>
      <c r="Q239" s="73">
        <v>0.16666666666666666</v>
      </c>
      <c r="R239" s="59">
        <v>0.20833333333333334</v>
      </c>
      <c r="S239" s="59">
        <v>0.125</v>
      </c>
      <c r="T239" s="59">
        <v>0.21666666666666667</v>
      </c>
      <c r="U239" s="59">
        <v>0.29166666666666669</v>
      </c>
      <c r="V239" s="59">
        <v>0.16666666666666666</v>
      </c>
      <c r="W239" s="59">
        <v>0</v>
      </c>
      <c r="X239" s="105">
        <v>0.3743055555555555</v>
      </c>
      <c r="Y239" s="128">
        <v>0.29166666666666669</v>
      </c>
      <c r="Z239" s="132">
        <v>0.125</v>
      </c>
      <c r="AA239" s="132">
        <v>0.125</v>
      </c>
      <c r="AB239" s="132">
        <v>0.625</v>
      </c>
      <c r="AC239" s="132">
        <v>0.58333333333333337</v>
      </c>
      <c r="AD239" s="132">
        <v>0.1875</v>
      </c>
      <c r="AE239" s="132">
        <f t="shared" ref="AE239:AM239" si="47">AE149</f>
        <v>4.1666666666666664E-2</v>
      </c>
      <c r="AF239" s="132">
        <f t="shared" si="47"/>
        <v>0</v>
      </c>
      <c r="AG239" s="132">
        <f t="shared" si="47"/>
        <v>0</v>
      </c>
      <c r="AH239" s="132">
        <f t="shared" si="47"/>
        <v>0</v>
      </c>
      <c r="AI239" s="132">
        <f t="shared" si="47"/>
        <v>0</v>
      </c>
      <c r="AJ239" s="132">
        <f t="shared" si="47"/>
        <v>0</v>
      </c>
      <c r="AK239" s="132">
        <f t="shared" si="47"/>
        <v>0</v>
      </c>
      <c r="AL239" s="132">
        <f t="shared" si="47"/>
        <v>0.58333333333333326</v>
      </c>
      <c r="AM239" s="132">
        <f t="shared" si="47"/>
        <v>0.20833333333333334</v>
      </c>
      <c r="AN239" s="132">
        <f t="shared" ref="AN239:AS239" si="48">AN149</f>
        <v>1.9791666666666665</v>
      </c>
      <c r="AO239" s="132">
        <f t="shared" si="48"/>
        <v>3.6458333333333335</v>
      </c>
      <c r="AP239" s="132">
        <f t="shared" si="48"/>
        <v>3.125</v>
      </c>
      <c r="AQ239" s="132">
        <f t="shared" si="48"/>
        <v>3.666666666666667</v>
      </c>
      <c r="AR239" s="132">
        <f t="shared" si="48"/>
        <v>3.625</v>
      </c>
      <c r="AS239" s="132">
        <f t="shared" si="48"/>
        <v>1.75</v>
      </c>
      <c r="AT239" s="132">
        <f>AT149</f>
        <v>8.3333333333333329E-2</v>
      </c>
    </row>
    <row r="240" spans="2:46" ht="21" x14ac:dyDescent="0.4">
      <c r="B240" s="223" t="s">
        <v>146</v>
      </c>
      <c r="C240" s="57" t="s">
        <v>1</v>
      </c>
      <c r="D240" s="57" t="s">
        <v>1</v>
      </c>
      <c r="E240" s="57" t="s">
        <v>1</v>
      </c>
      <c r="F240" s="57" t="s">
        <v>1</v>
      </c>
      <c r="G240" s="57" t="s">
        <v>1</v>
      </c>
      <c r="H240" s="57" t="s">
        <v>1</v>
      </c>
      <c r="I240" s="57" t="s">
        <v>1</v>
      </c>
      <c r="J240" s="57" t="s">
        <v>1</v>
      </c>
      <c r="K240" s="57" t="s">
        <v>1</v>
      </c>
      <c r="L240" s="57" t="s">
        <v>1</v>
      </c>
      <c r="M240" s="57" t="s">
        <v>1</v>
      </c>
      <c r="N240" s="57" t="s">
        <v>1</v>
      </c>
      <c r="O240" s="74" t="s">
        <v>1</v>
      </c>
      <c r="P240" s="74" t="s">
        <v>1</v>
      </c>
      <c r="Q240" s="74" t="s">
        <v>1</v>
      </c>
      <c r="R240" s="57" t="s">
        <v>1</v>
      </c>
      <c r="S240" s="57" t="s">
        <v>1</v>
      </c>
      <c r="T240" s="57" t="s">
        <v>1</v>
      </c>
      <c r="U240" s="57" t="s">
        <v>1</v>
      </c>
      <c r="V240" s="57" t="s">
        <v>1</v>
      </c>
      <c r="W240" s="57" t="s">
        <v>1</v>
      </c>
      <c r="X240" s="104" t="s">
        <v>1</v>
      </c>
      <c r="Y240" s="127" t="s">
        <v>1</v>
      </c>
      <c r="Z240" s="131" t="s">
        <v>1</v>
      </c>
      <c r="AA240" s="131" t="s">
        <v>1</v>
      </c>
      <c r="AB240" s="131" t="s">
        <v>1</v>
      </c>
      <c r="AC240" s="131" t="s">
        <v>1</v>
      </c>
      <c r="AD240" s="131" t="s">
        <v>1</v>
      </c>
      <c r="AE240" s="131" t="s">
        <v>1</v>
      </c>
      <c r="AF240" s="131" t="s">
        <v>1</v>
      </c>
      <c r="AG240" s="131" t="s">
        <v>1</v>
      </c>
      <c r="AH240" s="131" t="s">
        <v>1</v>
      </c>
      <c r="AI240" s="131" t="s">
        <v>1</v>
      </c>
      <c r="AJ240" s="131" t="s">
        <v>1</v>
      </c>
      <c r="AK240" s="131" t="s">
        <v>1</v>
      </c>
      <c r="AL240" s="131" t="s">
        <v>1</v>
      </c>
      <c r="AM240" s="131" t="s">
        <v>1</v>
      </c>
      <c r="AN240" s="131" t="s">
        <v>1</v>
      </c>
      <c r="AO240" s="132">
        <f t="shared" ref="AO240:AT240" si="49">AO210</f>
        <v>0</v>
      </c>
      <c r="AP240" s="132">
        <f t="shared" si="49"/>
        <v>0</v>
      </c>
      <c r="AQ240" s="132">
        <f t="shared" si="49"/>
        <v>1.5416666666666665</v>
      </c>
      <c r="AR240" s="132">
        <f t="shared" si="49"/>
        <v>5.291666666666667</v>
      </c>
      <c r="AS240" s="132">
        <f t="shared" si="49"/>
        <v>6.541666666666667</v>
      </c>
      <c r="AT240" s="132">
        <f t="shared" si="49"/>
        <v>6.4166666666666661</v>
      </c>
    </row>
    <row r="241" spans="3:39" x14ac:dyDescent="0.3">
      <c r="C241" s="70">
        <f>SUM(C239:C240)</f>
        <v>0</v>
      </c>
      <c r="D241" s="70">
        <f>SUM(C241)</f>
        <v>0</v>
      </c>
      <c r="E241" s="70">
        <f>SUM(C241:D241)</f>
        <v>0</v>
      </c>
      <c r="F241" s="70">
        <f>SUM(C241:E241)</f>
        <v>0</v>
      </c>
      <c r="G241" s="70">
        <f>SUM(C241:F241)</f>
        <v>0</v>
      </c>
      <c r="H241" s="70">
        <f>SUM(C241:G241)</f>
        <v>0</v>
      </c>
      <c r="I241" s="70">
        <f>SUM(C241:H241)</f>
        <v>0</v>
      </c>
      <c r="J241" s="70">
        <f>SUM(C241:I241)</f>
        <v>0</v>
      </c>
      <c r="K241" s="70">
        <f>SUM(C241:J241)</f>
        <v>0</v>
      </c>
      <c r="L241" s="70">
        <f>SUM(B241:J241)</f>
        <v>0</v>
      </c>
      <c r="M241" s="70">
        <f>SUM(C241:K241)</f>
        <v>0</v>
      </c>
      <c r="N241" s="70">
        <f>SUM(D241:L241)</f>
        <v>0</v>
      </c>
      <c r="O241" s="70">
        <f>SUM(C241:K241)</f>
        <v>0</v>
      </c>
      <c r="Q241" s="70">
        <f t="shared" ref="Q241:V241" si="50">SUM(E241:O241)</f>
        <v>0</v>
      </c>
      <c r="R241" s="70">
        <f t="shared" si="50"/>
        <v>0</v>
      </c>
      <c r="S241" s="70">
        <f t="shared" si="50"/>
        <v>0</v>
      </c>
      <c r="T241" s="70">
        <f t="shared" si="50"/>
        <v>0</v>
      </c>
      <c r="U241" s="70">
        <f t="shared" si="50"/>
        <v>0</v>
      </c>
      <c r="V241" s="70">
        <f t="shared" si="50"/>
        <v>0</v>
      </c>
      <c r="W241" s="70">
        <f>SUM(I241:S241)</f>
        <v>0</v>
      </c>
      <c r="X241" s="70">
        <f>SUM(J241:T241)</f>
        <v>0</v>
      </c>
      <c r="Y241" s="70">
        <f>SUM(K241:U241)</f>
        <v>0</v>
      </c>
      <c r="Z241" s="2"/>
      <c r="AF241" s="2"/>
      <c r="AG241" s="2"/>
      <c r="AH241" s="2"/>
      <c r="AI241" s="15"/>
      <c r="AJ241" s="15"/>
      <c r="AK241" s="15"/>
      <c r="AL241" s="15"/>
      <c r="AM241" s="2"/>
    </row>
    <row r="242" spans="3:39" x14ac:dyDescent="0.3">
      <c r="G242" s="2"/>
      <c r="H242" s="2"/>
      <c r="I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F242" s="2"/>
      <c r="AG242" s="2"/>
      <c r="AH242" s="2"/>
      <c r="AI242" s="15"/>
      <c r="AJ242" s="15"/>
      <c r="AK242" s="15"/>
      <c r="AL242" s="15"/>
      <c r="AM242" s="2"/>
    </row>
    <row r="243" spans="3:39" x14ac:dyDescent="0.3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2"/>
      <c r="R243" s="2"/>
      <c r="S243" s="2"/>
      <c r="T243" s="2"/>
      <c r="U243" s="2"/>
      <c r="V243" s="2"/>
      <c r="W243" s="2"/>
      <c r="X243" s="2"/>
      <c r="Y243" s="2"/>
      <c r="Z243" s="2"/>
      <c r="AF243" s="2"/>
      <c r="AG243" s="2"/>
      <c r="AH243" s="2"/>
      <c r="AI243" s="15"/>
      <c r="AJ243" s="15"/>
      <c r="AK243" s="15"/>
      <c r="AL243" s="15"/>
      <c r="AM243" s="2"/>
    </row>
    <row r="244" spans="3:39" x14ac:dyDescent="0.3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2"/>
      <c r="R244" s="2"/>
      <c r="S244" s="2"/>
      <c r="T244" s="2"/>
      <c r="U244" s="2"/>
      <c r="V244" s="2"/>
      <c r="W244" s="2"/>
      <c r="X244" s="2"/>
      <c r="Y244" s="2"/>
      <c r="Z244" s="2"/>
      <c r="AF244" s="2"/>
      <c r="AG244" s="2"/>
      <c r="AH244" s="2"/>
      <c r="AI244" s="15"/>
      <c r="AJ244" s="15"/>
      <c r="AK244" s="15"/>
      <c r="AL244" s="15"/>
      <c r="AM244" s="2"/>
    </row>
    <row r="245" spans="3:39" x14ac:dyDescent="0.3">
      <c r="C245" s="13"/>
      <c r="D245" s="60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2"/>
      <c r="R245" s="2"/>
      <c r="S245" s="2"/>
      <c r="T245" s="2"/>
      <c r="U245" s="2"/>
      <c r="V245" s="2"/>
      <c r="W245" s="2"/>
      <c r="X245" s="2"/>
      <c r="Y245" s="2"/>
      <c r="Z245" s="2"/>
      <c r="AF245" s="2"/>
      <c r="AG245" s="2"/>
      <c r="AH245" s="2"/>
      <c r="AM245" s="2"/>
    </row>
    <row r="246" spans="3:39" x14ac:dyDescent="0.3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2"/>
      <c r="R246" s="2"/>
      <c r="S246" s="2"/>
      <c r="T246" s="2"/>
      <c r="U246" s="2"/>
      <c r="V246" s="2"/>
      <c r="W246" s="2"/>
      <c r="X246" s="2"/>
      <c r="Y246" s="2"/>
      <c r="Z246" s="2"/>
      <c r="AF246" s="2"/>
      <c r="AG246" s="2"/>
      <c r="AH246" s="2"/>
      <c r="AM246" s="2"/>
    </row>
    <row r="247" spans="3:39" x14ac:dyDescent="0.3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2"/>
      <c r="R247" s="2"/>
      <c r="S247" s="2"/>
      <c r="T247" s="2"/>
      <c r="U247" s="2"/>
      <c r="V247" s="2"/>
      <c r="W247" s="2"/>
      <c r="X247" s="2"/>
      <c r="Y247" s="2"/>
      <c r="Z247" s="2"/>
      <c r="AF247" s="2"/>
      <c r="AG247" s="2"/>
      <c r="AH247" s="2"/>
      <c r="AM247" s="2"/>
    </row>
    <row r="248" spans="3:39" x14ac:dyDescent="0.3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2"/>
      <c r="R248" s="2"/>
      <c r="S248" s="2"/>
      <c r="T248" s="2"/>
      <c r="U248" s="2"/>
      <c r="V248" s="2"/>
      <c r="W248" s="2"/>
      <c r="X248" s="2"/>
      <c r="Y248" s="2"/>
      <c r="Z248" s="2"/>
      <c r="AF248" s="2"/>
      <c r="AG248" s="2"/>
      <c r="AH248" s="2"/>
      <c r="AM248" s="2"/>
    </row>
    <row r="249" spans="3:39" x14ac:dyDescent="0.3">
      <c r="C249" s="13"/>
      <c r="D249" s="51"/>
      <c r="E249" s="51"/>
      <c r="F249" s="51"/>
      <c r="G249" s="51"/>
      <c r="H249" s="51"/>
      <c r="I249" s="51"/>
      <c r="J249" s="51"/>
      <c r="K249" s="51"/>
      <c r="L249" s="13"/>
      <c r="M249" s="13"/>
      <c r="N249" s="13"/>
      <c r="O249" s="13"/>
      <c r="P249" s="13"/>
      <c r="Q249" s="2"/>
      <c r="R249" s="2"/>
      <c r="S249" s="2"/>
      <c r="T249" s="2"/>
      <c r="U249" s="2"/>
      <c r="V249" s="2"/>
      <c r="W249" s="2"/>
      <c r="X249" s="2"/>
      <c r="Y249" s="2"/>
      <c r="Z249" s="2"/>
      <c r="AF249" s="2"/>
      <c r="AG249" s="2"/>
      <c r="AH249" s="2"/>
      <c r="AM249" s="2"/>
    </row>
    <row r="250" spans="3:39" x14ac:dyDescent="0.3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2"/>
      <c r="R250" s="2"/>
      <c r="S250" s="2"/>
      <c r="T250" s="2"/>
      <c r="U250" s="2"/>
      <c r="V250" s="2"/>
      <c r="W250" s="2"/>
      <c r="X250" s="2"/>
      <c r="Y250" s="2"/>
      <c r="Z250" s="2"/>
      <c r="AF250" s="2"/>
      <c r="AG250" s="2"/>
      <c r="AH250" s="2"/>
      <c r="AM250" s="2"/>
    </row>
    <row r="251" spans="3:39" x14ac:dyDescent="0.3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2"/>
      <c r="R251" s="2"/>
      <c r="S251" s="2"/>
      <c r="T251" s="2"/>
      <c r="U251" s="2"/>
      <c r="V251" s="2"/>
      <c r="W251" s="2"/>
      <c r="X251" s="2"/>
      <c r="Y251" s="2"/>
      <c r="Z251" s="2"/>
      <c r="AF251" s="2"/>
      <c r="AG251" s="2"/>
      <c r="AH251" s="2"/>
      <c r="AM251" s="2"/>
    </row>
    <row r="252" spans="3:39" ht="21" x14ac:dyDescent="0.4">
      <c r="C252" s="61"/>
      <c r="D252" s="61"/>
      <c r="E252" s="61"/>
      <c r="F252" s="61"/>
      <c r="G252" s="61"/>
      <c r="H252" s="61"/>
      <c r="I252" s="61"/>
      <c r="J252" s="61"/>
      <c r="K252" s="61"/>
      <c r="L252" s="13"/>
      <c r="M252" s="13"/>
      <c r="N252" s="13"/>
      <c r="O252" s="13"/>
      <c r="P252" s="13"/>
      <c r="Q252" s="2"/>
      <c r="R252" s="2"/>
      <c r="S252" s="2"/>
      <c r="T252" s="2"/>
      <c r="U252" s="2"/>
      <c r="V252" s="2"/>
      <c r="W252" s="2"/>
      <c r="X252" s="2"/>
      <c r="Y252" s="2"/>
      <c r="Z252" s="2"/>
      <c r="AF252" s="2"/>
      <c r="AG252" s="2"/>
      <c r="AH252" s="2"/>
      <c r="AM252" s="2"/>
    </row>
    <row r="253" spans="3:39" ht="21" x14ac:dyDescent="0.4">
      <c r="C253" s="61"/>
      <c r="D253" s="61"/>
      <c r="E253" s="61"/>
      <c r="F253" s="61"/>
      <c r="G253" s="61"/>
      <c r="H253" s="61"/>
      <c r="I253" s="61"/>
      <c r="J253" s="61"/>
      <c r="K253" s="61"/>
      <c r="L253" s="13"/>
      <c r="M253" s="13"/>
      <c r="N253" s="13"/>
      <c r="O253" s="13"/>
      <c r="P253" s="13"/>
      <c r="Q253" s="2"/>
      <c r="R253" s="2"/>
      <c r="S253" s="2"/>
      <c r="T253" s="2"/>
      <c r="U253" s="2"/>
      <c r="V253" s="2"/>
      <c r="W253" s="2"/>
      <c r="X253" s="2"/>
      <c r="Y253" s="2"/>
      <c r="Z253" s="2"/>
      <c r="AF253" s="2"/>
      <c r="AG253" s="2"/>
      <c r="AH253" s="2"/>
      <c r="AM253" s="2"/>
    </row>
    <row r="254" spans="3:39" ht="21" x14ac:dyDescent="0.4">
      <c r="C254" s="61"/>
      <c r="D254" s="61"/>
      <c r="E254" s="61"/>
      <c r="F254" s="61"/>
      <c r="G254" s="61"/>
      <c r="H254" s="61"/>
      <c r="I254" s="61"/>
      <c r="J254" s="61"/>
      <c r="K254" s="61"/>
      <c r="L254" s="13"/>
      <c r="M254" s="13"/>
      <c r="N254" s="13"/>
      <c r="O254" s="13"/>
      <c r="P254" s="13"/>
      <c r="Q254" s="2"/>
      <c r="R254" s="2"/>
      <c r="S254" s="2"/>
      <c r="T254" s="2"/>
      <c r="U254" s="2"/>
      <c r="V254" s="2"/>
      <c r="W254" s="2"/>
      <c r="X254" s="2"/>
      <c r="Y254" s="2"/>
      <c r="Z254" s="2"/>
      <c r="AF254" s="2"/>
      <c r="AG254" s="2"/>
      <c r="AH254" s="2"/>
      <c r="AM254" s="2"/>
    </row>
    <row r="255" spans="3:39" x14ac:dyDescent="0.3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2"/>
      <c r="R255" s="2"/>
      <c r="S255" s="2"/>
      <c r="T255" s="2"/>
      <c r="U255" s="2"/>
      <c r="V255" s="2"/>
      <c r="W255" s="2"/>
      <c r="X255" s="2"/>
      <c r="Y255" s="2"/>
      <c r="Z255" s="2"/>
      <c r="AF255" s="2"/>
      <c r="AG255" s="2"/>
      <c r="AH255" s="2"/>
      <c r="AM255" s="2"/>
    </row>
    <row r="256" spans="3:39" x14ac:dyDescent="0.3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2"/>
      <c r="R256" s="2"/>
      <c r="S256" s="2"/>
      <c r="T256" s="2"/>
      <c r="U256" s="2"/>
      <c r="V256" s="2"/>
      <c r="W256" s="2"/>
      <c r="X256" s="2"/>
      <c r="Y256" s="2"/>
      <c r="Z256" s="2"/>
      <c r="AF256" s="2"/>
      <c r="AG256" s="2"/>
      <c r="AH256" s="2"/>
      <c r="AM256" s="2"/>
    </row>
    <row r="257" spans="3:16" x14ac:dyDescent="0.3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</row>
    <row r="258" spans="3:16" x14ac:dyDescent="0.3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</row>
  </sheetData>
  <mergeCells count="55">
    <mergeCell ref="AQ234:AR234"/>
    <mergeCell ref="AQ199:AR199"/>
    <mergeCell ref="AQ136:AR136"/>
    <mergeCell ref="AQ80:AR80"/>
    <mergeCell ref="AQ23:AR23"/>
    <mergeCell ref="AI234:AL234"/>
    <mergeCell ref="AI23:AL23"/>
    <mergeCell ref="AI80:AL80"/>
    <mergeCell ref="AI136:AL136"/>
    <mergeCell ref="AI199:AL199"/>
    <mergeCell ref="AE23:AH23"/>
    <mergeCell ref="AE80:AH80"/>
    <mergeCell ref="AE136:AH136"/>
    <mergeCell ref="AE199:AH199"/>
    <mergeCell ref="AE234:AH234"/>
    <mergeCell ref="S23:V23"/>
    <mergeCell ref="W23:Z23"/>
    <mergeCell ref="S80:V80"/>
    <mergeCell ref="W80:Z80"/>
    <mergeCell ref="S136:V136"/>
    <mergeCell ref="W136:Z136"/>
    <mergeCell ref="C23:F23"/>
    <mergeCell ref="G23:J23"/>
    <mergeCell ref="K23:N23"/>
    <mergeCell ref="O23:R23"/>
    <mergeCell ref="C80:F80"/>
    <mergeCell ref="G80:J80"/>
    <mergeCell ref="K80:N80"/>
    <mergeCell ref="O80:R80"/>
    <mergeCell ref="S199:V199"/>
    <mergeCell ref="W199:Z199"/>
    <mergeCell ref="S234:V234"/>
    <mergeCell ref="W234:Z234"/>
    <mergeCell ref="C136:F136"/>
    <mergeCell ref="G136:J136"/>
    <mergeCell ref="K136:N136"/>
    <mergeCell ref="O136:R136"/>
    <mergeCell ref="C199:F199"/>
    <mergeCell ref="G199:J199"/>
    <mergeCell ref="K199:N199"/>
    <mergeCell ref="O199:R199"/>
    <mergeCell ref="G234:J234"/>
    <mergeCell ref="K234:N234"/>
    <mergeCell ref="C234:F234"/>
    <mergeCell ref="O234:R234"/>
    <mergeCell ref="AA199:AD199"/>
    <mergeCell ref="AA234:AD234"/>
    <mergeCell ref="AA136:AD136"/>
    <mergeCell ref="AA80:AD80"/>
    <mergeCell ref="AA23:AD23"/>
    <mergeCell ref="AM23:AP23"/>
    <mergeCell ref="AM80:AP80"/>
    <mergeCell ref="AM136:AP136"/>
    <mergeCell ref="AM199:AP199"/>
    <mergeCell ref="AM234:AP234"/>
  </mergeCells>
  <pageMargins left="0.7" right="0.7" top="0.75" bottom="0.75" header="0.3" footer="0.3"/>
  <pageSetup paperSize="17" scale="28" orientation="portrait" r:id="rId1"/>
  <ignoredErrors>
    <ignoredError sqref="AI139:AK139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36" ma:contentTypeDescription="Create a new document." ma:contentTypeScope="" ma:versionID="3c0889f5edacf83a2c5a0d02a9012913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ae100f0a685c3b1a7395b9108ece4adc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ChartList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10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11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2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20" nillable="true" ma:displayName="Taxonomy Catch All Column" ma:hidden="true" ma:list="{47eccd1a-df23-4c73-bb03-f5981d979894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3" nillable="true" ma:displayName="Reporting Area" ma:default="." ma:description="Reporting Area" ma:format="Dropdown" ma:internalName="Reporting_x0020_Area" ma:readOnly="false">
      <xsd:simpleType>
        <xsd:restriction base="dms:Choice">
          <xsd:enumeration value="."/>
          <xsd:enumeration value="00 References"/>
          <xsd:enumeration value="01 Service Reliability"/>
          <xsd:enumeration value="02 Power Supply and Generation"/>
          <xsd:enumeration value="03 Renewable Energy"/>
          <xsd:enumeration value="04 Customer Service"/>
          <xsd:enumeration value="05 Financial"/>
          <xsd:enumeration value="06 Safety"/>
          <xsd:enumeration value="07 Rates and Revenues"/>
          <xsd:enumeration value="08 Emerging Technologies"/>
        </xsd:restriction>
      </xsd:simpleType>
    </xsd:element>
    <xsd:element name="Notes0" ma:index="14" nillable="true" ma:displayName="Notes" ma:description="Short Note for the Document - Used for shortcut to Chart" ma:internalName="Notes0" ma:readOnly="false">
      <xsd:simpleType>
        <xsd:restriction base="dms:Text">
          <xsd:maxLength value="255"/>
        </xsd:restriction>
      </xsd:simpleType>
    </xsd:element>
    <xsd:element name="ChartList" ma:index="15" nillable="true" ma:displayName="Chart List" ma:description="List of Charts in the Word Document" ma:internalName="ChartList" ma:readOnly="false">
      <xsd:simpleType>
        <xsd:restriction base="dms:Note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artList xmlns="d308fceb-9ca2-4f99-a260-64602f61e6f4" xsi:nil="true"/>
    <PublishingStartDate xmlns="http://schemas.microsoft.com/sharepoint/v3" xsi:nil="true"/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  <Data_x0020_Retention_x0020_Classification xmlns="f5822c99-9961-48ca-933e-5d90a4aa8158" xsi:nil="true"/>
    <Notes0 xmlns="d308fceb-9ca2-4f99-a260-64602f61e6f4" xsi:nil="true"/>
    <Workspaces_ID xmlns="f5822c99-9961-48ca-933e-5d90a4aa8158">1.9.742903</Workspaces_ID>
    <Confidential_x0020_Classification xmlns="f5822c99-9961-48ca-933e-5d90a4aa8158" xsi:nil="true"/>
    <PublishingExpirationDate xmlns="http://schemas.microsoft.com/sharepoint/v3" xsi:nil="true"/>
    <Reporting_x0020_Area xmlns="d308fceb-9ca2-4f99-a260-64602f61e6f4">08 Emerging Technologies</Reporting_x0020_Area>
  </documentManagement>
</p:properties>
</file>

<file path=customXml/itemProps1.xml><?xml version="1.0" encoding="utf-8"?>
<ds:datastoreItem xmlns:ds="http://schemas.openxmlformats.org/officeDocument/2006/customXml" ds:itemID="{867C60BA-95F9-4FCD-8AEF-3C5CB9371088}"/>
</file>

<file path=customXml/itemProps2.xml><?xml version="1.0" encoding="utf-8"?>
<ds:datastoreItem xmlns:ds="http://schemas.openxmlformats.org/officeDocument/2006/customXml" ds:itemID="{C625188D-6005-4926-A114-A956006521D5}"/>
</file>

<file path=customXml/itemProps3.xml><?xml version="1.0" encoding="utf-8"?>
<ds:datastoreItem xmlns:ds="http://schemas.openxmlformats.org/officeDocument/2006/customXml" ds:itemID="{717DF5DC-91DB-4A99-9B13-B528ABACE9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Demand Response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2024-01-26T23:37:13Z</dcterms:created>
  <dcterms:modified xsi:type="dcterms:W3CDTF">2024-01-26T23:37:50Z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_dlc_DocIdItemGuid">
    <vt:lpwstr>38a0658a-dc03-45cb-a7f8-b5145fbb792d</vt:lpwstr>
  </property>
  <property fmtid="{D5CDD505-2E9C-101B-9397-08002B2CF9AE}" pid="5" name="URL">
    <vt:lpwstr/>
  </property>
</Properties>
</file>