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1ABE3EB4-E93F-4767-932C-93EDDC3BA33D}" xr6:coauthVersionLast="47" xr6:coauthVersionMax="47" xr10:uidLastSave="{00000000-0000-0000-0000-000000000000}"/>
  <bookViews>
    <workbookView xWindow="1065" yWindow="375" windowWidth="26100" windowHeight="12435" xr2:uid="{00000000-000D-0000-FFFF-FFFF00000000}"/>
  </bookViews>
  <sheets>
    <sheet name="08ab_ghg_Emissions_Intensit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5" l="1"/>
  <c r="M21" i="5"/>
  <c r="I21" i="5"/>
  <c r="J21" i="5"/>
  <c r="G21" i="5"/>
  <c r="F21" i="5"/>
  <c r="P21" i="5"/>
  <c r="O21" i="5"/>
  <c r="O19" i="5"/>
  <c r="F18" i="5"/>
  <c r="F19" i="5"/>
  <c r="J18" i="5"/>
  <c r="I18" i="5"/>
  <c r="G20" i="5"/>
  <c r="F20" i="5"/>
  <c r="J20" i="5"/>
  <c r="I20" i="5"/>
  <c r="J4" i="5"/>
  <c r="I4" i="5"/>
  <c r="P20" i="5" l="1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G5" i="5" l="1"/>
  <c r="F5" i="5"/>
  <c r="G6" i="5"/>
  <c r="F6" i="5"/>
  <c r="J5" i="5"/>
  <c r="M5" i="5" s="1"/>
  <c r="I5" i="5"/>
  <c r="L5" i="5" s="1"/>
  <c r="G19" i="5" l="1"/>
  <c r="G18" i="5"/>
  <c r="G17" i="5"/>
  <c r="G16" i="5"/>
  <c r="G15" i="5"/>
  <c r="G14" i="5"/>
  <c r="G13" i="5"/>
  <c r="G12" i="5"/>
  <c r="G11" i="5"/>
  <c r="G10" i="5"/>
  <c r="G9" i="5"/>
  <c r="G8" i="5"/>
  <c r="G7" i="5"/>
  <c r="F17" i="5"/>
  <c r="F16" i="5"/>
  <c r="F15" i="5"/>
  <c r="F14" i="5"/>
  <c r="F13" i="5"/>
  <c r="F12" i="5"/>
  <c r="F11" i="5"/>
  <c r="F10" i="5"/>
  <c r="F9" i="5"/>
  <c r="F8" i="5"/>
  <c r="F7" i="5"/>
  <c r="O20" i="5"/>
  <c r="J19" i="5"/>
  <c r="M20" i="5" s="1"/>
  <c r="I19" i="5"/>
  <c r="L20" i="5" s="1"/>
  <c r="K18" i="5"/>
  <c r="E18" i="5"/>
  <c r="J17" i="5"/>
  <c r="I17" i="5"/>
  <c r="L18" i="5" s="1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M10" i="5" s="1"/>
  <c r="I10" i="5"/>
  <c r="J9" i="5"/>
  <c r="I9" i="5"/>
  <c r="J8" i="5"/>
  <c r="I8" i="5"/>
  <c r="J7" i="5"/>
  <c r="I7" i="5"/>
  <c r="J6" i="5"/>
  <c r="M6" i="5" s="1"/>
  <c r="I6" i="5"/>
  <c r="L6" i="5" s="1"/>
  <c r="L8" i="5" l="1"/>
  <c r="L9" i="5"/>
  <c r="L14" i="5"/>
  <c r="L15" i="5"/>
  <c r="M15" i="5"/>
  <c r="M13" i="5"/>
  <c r="L19" i="5"/>
  <c r="M19" i="5"/>
  <c r="M18" i="5"/>
  <c r="L17" i="5"/>
  <c r="M17" i="5"/>
  <c r="L16" i="5"/>
  <c r="M16" i="5"/>
  <c r="M14" i="5"/>
  <c r="L12" i="5"/>
  <c r="L13" i="5"/>
  <c r="M12" i="5"/>
  <c r="L11" i="5"/>
  <c r="M11" i="5"/>
  <c r="L10" i="5"/>
  <c r="M9" i="5"/>
  <c r="M8" i="5"/>
  <c r="E19" i="5"/>
  <c r="L7" i="5"/>
  <c r="M7" i="5"/>
  <c r="E20" i="5"/>
  <c r="K20" i="5"/>
  <c r="K19" i="5"/>
  <c r="O22" i="5" l="1"/>
  <c r="E21" i="5"/>
  <c r="K21" i="5"/>
  <c r="E22" i="5" l="1"/>
  <c r="O23" i="5"/>
  <c r="K22" i="5"/>
  <c r="O24" i="5" l="1"/>
  <c r="K23" i="5"/>
  <c r="E23" i="5"/>
  <c r="K24" i="5" l="1"/>
  <c r="E24" i="5"/>
  <c r="O25" i="5"/>
  <c r="K25" i="5" l="1"/>
  <c r="E25" i="5"/>
  <c r="O26" i="5"/>
  <c r="E26" i="5" l="1"/>
  <c r="O27" i="5"/>
  <c r="K26" i="5"/>
  <c r="O28" i="5" l="1"/>
  <c r="K27" i="5"/>
  <c r="E27" i="5"/>
  <c r="K28" i="5" l="1"/>
  <c r="E28" i="5"/>
  <c r="O29" i="5"/>
  <c r="K29" i="5" l="1"/>
  <c r="E29" i="5"/>
  <c r="O30" i="5"/>
  <c r="E30" i="5" l="1"/>
  <c r="O31" i="5"/>
  <c r="K30" i="5"/>
  <c r="O32" i="5" l="1"/>
  <c r="K31" i="5"/>
  <c r="E31" i="5"/>
  <c r="O33" i="5" l="1"/>
  <c r="K32" i="5"/>
  <c r="E32" i="5"/>
  <c r="O34" i="5" l="1"/>
  <c r="E33" i="5"/>
  <c r="K33" i="5"/>
  <c r="E34" i="5" l="1"/>
  <c r="O35" i="5"/>
  <c r="K34" i="5"/>
  <c r="O36" i="5" l="1"/>
  <c r="K35" i="5"/>
  <c r="E35" i="5"/>
  <c r="O37" i="5" l="1"/>
  <c r="K36" i="5"/>
  <c r="E36" i="5"/>
  <c r="E37" i="5" l="1"/>
  <c r="O38" i="5"/>
  <c r="K37" i="5"/>
  <c r="E38" i="5" l="1"/>
  <c r="O39" i="5"/>
  <c r="K38" i="5"/>
  <c r="O40" i="5" l="1"/>
  <c r="K39" i="5"/>
  <c r="E39" i="5"/>
  <c r="O41" i="5" l="1"/>
  <c r="K40" i="5"/>
  <c r="E40" i="5"/>
  <c r="K41" i="5" l="1"/>
  <c r="E41" i="5"/>
  <c r="O42" i="5"/>
  <c r="E42" i="5" l="1"/>
  <c r="O43" i="5"/>
  <c r="K42" i="5"/>
  <c r="O44" i="5" l="1"/>
  <c r="K43" i="5"/>
  <c r="E43" i="5"/>
  <c r="K44" i="5" l="1"/>
  <c r="E44" i="5"/>
</calcChain>
</file>

<file path=xl/sharedStrings.xml><?xml version="1.0" encoding="utf-8"?>
<sst xmlns="http://schemas.openxmlformats.org/spreadsheetml/2006/main" count="29" uniqueCount="11">
  <si>
    <t>N/A</t>
  </si>
  <si>
    <t>Target</t>
  </si>
  <si>
    <t>A</t>
  </si>
  <si>
    <t>Target (% Reduction from 2019)</t>
  </si>
  <si>
    <r>
      <t>Excluding Biogenic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</si>
  <si>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Including Biogenic CO</t>
    </r>
    <r>
      <rPr>
        <vertAlign val="subscript"/>
        <sz val="11"/>
        <color theme="1"/>
        <rFont val="Calibri"/>
        <family val="2"/>
        <scheme val="minor"/>
      </rPr>
      <t>2</t>
    </r>
  </si>
  <si>
    <t>GHG Intensity (g CO2e/kWh)</t>
  </si>
  <si>
    <t>GHG Emissions (MT CO2e)</t>
  </si>
  <si>
    <r>
      <t>% Change from Prior Year Excluding Biogenic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</si>
  <si>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% Change from Prior Year Including Biogenic CO</t>
    </r>
    <r>
      <rPr>
        <vertAlign val="subscript"/>
        <sz val="11"/>
        <color theme="1"/>
        <rFont val="Calibri"/>
        <family val="2"/>
        <scheme val="minor"/>
      </rPr>
      <t>2</t>
    </r>
  </si>
  <si>
    <t>Total Generation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</si>
</sst>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00"/>
    <numFmt numFmtId="166" formatCode="_(* #,##0_);_(* \(#,##0\);_(* &quot;-&quot;??_);_(@_)"/>
  </numFmts>
  <fonts count="14" x14ac:knownFonts="1"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3"/>
    <xf numFmtId="0" fontId="9" fillId="0" borderId="0" xfId="3" applyFont="1"/>
    <xf numFmtId="0" fontId="7" fillId="0" borderId="0" xfId="3" applyFont="1"/>
    <xf numFmtId="3" fontId="7" fillId="0" borderId="1" xfId="3" applyNumberFormat="1" applyFont="1" applyBorder="1"/>
    <xf numFmtId="3" fontId="7" fillId="0" borderId="1" xfId="4" applyNumberFormat="1" applyFont="1" applyFill="1" applyBorder="1"/>
    <xf numFmtId="164" fontId="7" fillId="0" borderId="1" xfId="4" applyNumberFormat="1" applyFont="1" applyFill="1" applyBorder="1" applyAlignment="1">
      <alignment horizontal="right"/>
    </xf>
    <xf numFmtId="164" fontId="7" fillId="0" borderId="1" xfId="4" applyNumberFormat="1" applyFont="1" applyFill="1" applyBorder="1"/>
    <xf numFmtId="0" fontId="11" fillId="2" borderId="1" xfId="3" applyFont="1" applyFill="1" applyBorder="1" applyAlignment="1">
      <alignment horizontal="center"/>
    </xf>
    <xf numFmtId="0" fontId="7" fillId="0" borderId="1" xfId="3" applyFont="1" applyBorder="1" applyAlignment="1">
      <alignment horizontal="center" wrapText="1"/>
    </xf>
    <xf numFmtId="0" fontId="9" fillId="0" borderId="0" xfId="3" applyFont="1" applyAlignment="1">
      <alignment horizontal="center"/>
    </xf>
    <xf numFmtId="0" fontId="6" fillId="0" borderId="1" xfId="3" applyFont="1" applyBorder="1" applyAlignment="1">
      <alignment horizontal="center" wrapText="1"/>
    </xf>
    <xf numFmtId="3" fontId="5" fillId="0" borderId="1" xfId="3" applyNumberFormat="1" applyFont="1" applyBorder="1"/>
    <xf numFmtId="0" fontId="7" fillId="3" borderId="0" xfId="3" applyFill="1" applyAlignment="1">
      <alignment vertical="top" wrapText="1"/>
    </xf>
    <xf numFmtId="9" fontId="7" fillId="0" borderId="1" xfId="5" applyFont="1" applyBorder="1"/>
    <xf numFmtId="9" fontId="4" fillId="0" borderId="1" xfId="5" applyFont="1" applyBorder="1" applyAlignment="1">
      <alignment horizontal="center" wrapText="1"/>
    </xf>
    <xf numFmtId="165" fontId="7" fillId="0" borderId="0" xfId="3" applyNumberFormat="1"/>
    <xf numFmtId="0" fontId="2" fillId="0" borderId="1" xfId="3" applyFont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0" fontId="2" fillId="0" borderId="0" xfId="3" applyFont="1" applyFill="1"/>
    <xf numFmtId="0" fontId="7" fillId="0" borderId="0" xfId="3" applyFill="1"/>
    <xf numFmtId="3" fontId="5" fillId="0" borderId="1" xfId="3" applyNumberFormat="1" applyFont="1" applyFill="1" applyBorder="1"/>
    <xf numFmtId="165" fontId="7" fillId="0" borderId="0" xfId="3" applyNumberFormat="1" applyFill="1"/>
    <xf numFmtId="3" fontId="7" fillId="0" borderId="1" xfId="3" applyNumberFormat="1" applyFont="1" applyFill="1" applyBorder="1"/>
    <xf numFmtId="166" fontId="1" fillId="0" borderId="1" xfId="8" applyNumberFormat="1" applyFont="1" applyFill="1" applyBorder="1"/>
    <xf numFmtId="0" fontId="11" fillId="0" borderId="1" xfId="3" applyFont="1" applyFill="1" applyBorder="1" applyAlignment="1">
      <alignment horizontal="center"/>
    </xf>
    <xf numFmtId="0" fontId="9" fillId="0" borderId="0" xfId="3" applyFont="1" applyFill="1"/>
    <xf numFmtId="9" fontId="7" fillId="0" borderId="1" xfId="5" applyFont="1" applyFill="1" applyBorder="1"/>
    <xf numFmtId="0" fontId="7" fillId="3" borderId="0" xfId="3" applyFill="1" applyAlignment="1">
      <alignment horizontal="left" vertical="top" wrapText="1"/>
    </xf>
  </cellXfs>
  <cellStyles count="9">
    <cellStyle name="Comma" xfId="8" builtinId="3"/>
    <cellStyle name="Hyperlink 2" xfId="7" xr:uid="{E392B19A-C3EA-4432-92F6-90169BEC2255}"/>
    <cellStyle name="Normal" xfId="0" builtinId="0" customBuiltin="1"/>
    <cellStyle name="Normal 2" xfId="1" xr:uid="{00000000-0005-0000-0000-000001000000}"/>
    <cellStyle name="Normal 3" xfId="3" xr:uid="{00000000-0005-0000-0000-000002000000}"/>
    <cellStyle name="Normal 4" xfId="6" xr:uid="{7B4225C7-F775-4E77-A274-2473DDD28AFA}"/>
    <cellStyle name="Percent" xfId="5" builtinId="5"/>
    <cellStyle name="Percent 2" xfId="2" xr:uid="{00000000-0005-0000-0000-000003000000}"/>
    <cellStyle name="Percent 3" xfId="4" xr:uid="{00000000-0005-0000-0000-000004000000}"/>
  </cellStyles>
  <dxfs count="0"/>
  <tableStyles count="0" defaultTableStyle="TableStyleMedium2" defaultPivotStyle="PivotStyleLight16"/>
  <colors>
    <mruColors>
      <color rgb="FFFF99FF"/>
      <color rgb="FF809F41"/>
      <color rgb="FFB9CD96"/>
      <color rgb="FF6E548D"/>
      <color rgb="FFAA46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GHG Emissions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30095039489928"/>
          <c:y val="0.18237188436551816"/>
          <c:w val="0.86114676590083772"/>
          <c:h val="0.62957781873010543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'08ab_ghg_Emissions_Intensity'!$C$3</c:f>
              <c:strCache>
                <c:ptCount val="1"/>
                <c:pt idx="0">
                  <c:v>Excluding Biogenic CO2</c:v>
                </c:pt>
              </c:strCache>
            </c:strRef>
          </c:tx>
          <c:spPr>
            <a:solidFill>
              <a:srgbClr val="809F41"/>
            </a:solidFill>
            <a:ln w="3175">
              <a:solidFill>
                <a:schemeClr val="bg1"/>
              </a:solidFill>
            </a:ln>
          </c:spPr>
          <c:invertIfNegative val="0"/>
          <c:cat>
            <c:numRef>
              <c:f>'08ab_ghg_Emissions_Intensity'!$A$4:$A$44</c:f>
              <c:numCache>
                <c:formatCode>General</c:formatCode>
                <c:ptCount val="4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</c:numCache>
            </c:numRef>
          </c:cat>
          <c:val>
            <c:numRef>
              <c:f>'08ab_ghg_Emissions_Intensity'!$C$4:$C$44</c:f>
              <c:numCache>
                <c:formatCode>#,##0</c:formatCode>
                <c:ptCount val="41"/>
                <c:pt idx="0">
                  <c:v>7668716.9160636477</c:v>
                </c:pt>
                <c:pt idx="1">
                  <c:v>7679155.8567812964</c:v>
                </c:pt>
                <c:pt idx="2">
                  <c:v>7518240.6827271106</c:v>
                </c:pt>
                <c:pt idx="3">
                  <c:v>7407509.6116550714</c:v>
                </c:pt>
                <c:pt idx="4">
                  <c:v>7146168.1519444427</c:v>
                </c:pt>
                <c:pt idx="5">
                  <c:v>7784233.772127809</c:v>
                </c:pt>
                <c:pt idx="6">
                  <c:v>7887206.8107129689</c:v>
                </c:pt>
                <c:pt idx="7">
                  <c:v>7583852.618754698</c:v>
                </c:pt>
                <c:pt idx="8">
                  <c:v>7296122.1849594451</c:v>
                </c:pt>
                <c:pt idx="9">
                  <c:v>7200521.6018982474</c:v>
                </c:pt>
                <c:pt idx="10">
                  <c:v>7098839.1922263531</c:v>
                </c:pt>
                <c:pt idx="11">
                  <c:v>7093280.7166764326</c:v>
                </c:pt>
                <c:pt idx="12">
                  <c:v>6596839.8173898803</c:v>
                </c:pt>
                <c:pt idx="13">
                  <c:v>6594351.2590793967</c:v>
                </c:pt>
                <c:pt idx="14">
                  <c:v>6764297.7192299664</c:v>
                </c:pt>
                <c:pt idx="15">
                  <c:v>6108831.6147417678</c:v>
                </c:pt>
                <c:pt idx="16">
                  <c:v>6017486.2524917461</c:v>
                </c:pt>
                <c:pt idx="17">
                  <c:v>6012757.3608221989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6-4249-904B-09DDE8D4E8CD}"/>
            </c:ext>
          </c:extLst>
        </c:ser>
        <c:ser>
          <c:idx val="0"/>
          <c:order val="1"/>
          <c:tx>
            <c:strRef>
              <c:f>'08ab_ghg_Emissions_Intensity'!$D$3</c:f>
              <c:strCache>
                <c:ptCount val="1"/>
                <c:pt idx="0">
                  <c:v>Including Biogenic CO2</c:v>
                </c:pt>
              </c:strCache>
            </c:strRef>
          </c:tx>
          <c:spPr>
            <a:solidFill>
              <a:srgbClr val="AA4643"/>
            </a:solidFill>
            <a:ln w="3175">
              <a:solidFill>
                <a:schemeClr val="bg1"/>
              </a:solidFill>
            </a:ln>
          </c:spPr>
          <c:invertIfNegative val="0"/>
          <c:cat>
            <c:numRef>
              <c:f>'08ab_ghg_Emissions_Intensity'!$A$4:$A$44</c:f>
              <c:numCache>
                <c:formatCode>General</c:formatCode>
                <c:ptCount val="4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</c:numCache>
            </c:numRef>
          </c:cat>
          <c:val>
            <c:numRef>
              <c:f>'08ab_ghg_Emissions_Intensity'!$D$4:$D$44</c:f>
              <c:numCache>
                <c:formatCode>_(* #,##0_);_(* \(#,##0\);_(* "-"??_);_(@_)</c:formatCode>
                <c:ptCount val="41"/>
                <c:pt idx="0">
                  <c:v>7968517.3803068157</c:v>
                </c:pt>
                <c:pt idx="1">
                  <c:v>8020088.2176264348</c:v>
                </c:pt>
                <c:pt idx="2">
                  <c:v>7825430.5271628946</c:v>
                </c:pt>
                <c:pt idx="3">
                  <c:v>7783860.462044714</c:v>
                </c:pt>
                <c:pt idx="4">
                  <c:v>7502740.444645795</c:v>
                </c:pt>
                <c:pt idx="5">
                  <c:v>8147112.1615305748</c:v>
                </c:pt>
                <c:pt idx="6">
                  <c:v>8318217.6630753409</c:v>
                </c:pt>
                <c:pt idx="7">
                  <c:v>8005592.017106303</c:v>
                </c:pt>
                <c:pt idx="8">
                  <c:v>7808862.2777860174</c:v>
                </c:pt>
                <c:pt idx="9">
                  <c:v>7650070.7048506429</c:v>
                </c:pt>
                <c:pt idx="10">
                  <c:v>7601205.7438273355</c:v>
                </c:pt>
                <c:pt idx="11">
                  <c:v>7535180.1555962013</c:v>
                </c:pt>
                <c:pt idx="12">
                  <c:v>7065132.9173898827</c:v>
                </c:pt>
                <c:pt idx="13">
                  <c:v>7082674.7590793967</c:v>
                </c:pt>
                <c:pt idx="14">
                  <c:v>7242048.6486281138</c:v>
                </c:pt>
                <c:pt idx="15">
                  <c:v>6627706.8147417679</c:v>
                </c:pt>
                <c:pt idx="16">
                  <c:v>6529678.1296531316</c:v>
                </c:pt>
                <c:pt idx="17" formatCode="#,##0">
                  <c:v>6478284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6-4249-904B-09DDE8D4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lineChart>
        <c:grouping val="standard"/>
        <c:varyColors val="0"/>
        <c:ser>
          <c:idx val="1"/>
          <c:order val="2"/>
          <c:tx>
            <c:strRef>
              <c:f>'08ab_ghg_Emissions_Intensity'!$E$3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rgbClr val="6E548D"/>
              </a:solidFill>
            </a:ln>
          </c:spPr>
          <c:marker>
            <c:spPr>
              <a:solidFill>
                <a:srgbClr val="6E548D"/>
              </a:solidFill>
              <a:ln>
                <a:solidFill>
                  <a:srgbClr val="6E548D"/>
                </a:solidFill>
              </a:ln>
            </c:spPr>
          </c:marker>
          <c:cat>
            <c:numRef>
              <c:f>'08ab_ghg_Emissions_Intensity'!$A$4:$A$44</c:f>
              <c:numCache>
                <c:formatCode>General</c:formatCode>
                <c:ptCount val="4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</c:numCache>
            </c:numRef>
          </c:cat>
          <c:val>
            <c:numRef>
              <c:f>'08ab_ghg_Emissions_Intensity'!$E$4:$E$44</c:f>
              <c:numCache>
                <c:formatCode>#,##0</c:formatCode>
                <c:ptCount val="41"/>
                <c:pt idx="14">
                  <c:v>6764297.7192299664</c:v>
                </c:pt>
                <c:pt idx="15">
                  <c:v>6504132.4223365067</c:v>
                </c:pt>
                <c:pt idx="16">
                  <c:v>6243967.125443046</c:v>
                </c:pt>
                <c:pt idx="17">
                  <c:v>5983801.8285495853</c:v>
                </c:pt>
                <c:pt idx="18">
                  <c:v>5723636.5316561256</c:v>
                </c:pt>
                <c:pt idx="19">
                  <c:v>5463471.2347626649</c:v>
                </c:pt>
                <c:pt idx="20">
                  <c:v>5203305.9378692042</c:v>
                </c:pt>
                <c:pt idx="21">
                  <c:v>4943140.6409757445</c:v>
                </c:pt>
                <c:pt idx="22">
                  <c:v>4682975.3440822847</c:v>
                </c:pt>
                <c:pt idx="23">
                  <c:v>4422810.047188824</c:v>
                </c:pt>
                <c:pt idx="24">
                  <c:v>4162644.7502953643</c:v>
                </c:pt>
                <c:pt idx="25">
                  <c:v>3902479.4534019041</c:v>
                </c:pt>
                <c:pt idx="26">
                  <c:v>3642314.1565084439</c:v>
                </c:pt>
                <c:pt idx="27">
                  <c:v>3382148.8596149841</c:v>
                </c:pt>
                <c:pt idx="28">
                  <c:v>3121983.5627215239</c:v>
                </c:pt>
                <c:pt idx="29">
                  <c:v>2861818.2658280637</c:v>
                </c:pt>
                <c:pt idx="30">
                  <c:v>2601652.9689346035</c:v>
                </c:pt>
                <c:pt idx="31">
                  <c:v>2341487.6720411438</c:v>
                </c:pt>
                <c:pt idx="32">
                  <c:v>2081322.3751476835</c:v>
                </c:pt>
                <c:pt idx="33">
                  <c:v>1821157.0782542236</c:v>
                </c:pt>
                <c:pt idx="34">
                  <c:v>1560991.7813607634</c:v>
                </c:pt>
                <c:pt idx="35">
                  <c:v>1300826.4844673034</c:v>
                </c:pt>
                <c:pt idx="36">
                  <c:v>1040661.1875738433</c:v>
                </c:pt>
                <c:pt idx="37">
                  <c:v>780495.89068038319</c:v>
                </c:pt>
                <c:pt idx="38">
                  <c:v>520330.59378692316</c:v>
                </c:pt>
                <c:pt idx="39">
                  <c:v>260165.29689346306</c:v>
                </c:pt>
                <c:pt idx="40">
                  <c:v>3.0039516293234165E-9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06-4249-904B-09DDE8D4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816"/>
        <c:axId val="133860352"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ax val="90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Metric Tons CO2e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5381221610997256"/>
          <c:y val="0.93157610617821696"/>
          <c:w val="0.65497542642646278"/>
          <c:h val="3.786608557178361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alibri" panose="020F0502020204030204" pitchFamily="34" charset="0"/>
                <a:cs typeface="Calibri" panose="020F0502020204030204" pitchFamily="34" charset="0"/>
              </a:defRPr>
            </a:pPr>
            <a:r>
              <a:rPr lang="en-US" sz="1200">
                <a:latin typeface="Calibri" panose="020F0502020204030204" pitchFamily="34" charset="0"/>
                <a:cs typeface="Calibri" panose="020F0502020204030204" pitchFamily="34" charset="0"/>
              </a:rPr>
              <a:t>GHG Intensity</a:t>
            </a:r>
          </a:p>
          <a:p>
            <a:pPr>
              <a:defRPr sz="1200">
                <a:latin typeface="Calibri" panose="020F0502020204030204" pitchFamily="34" charset="0"/>
                <a:cs typeface="Calibri" panose="020F0502020204030204" pitchFamily="34" charset="0"/>
              </a:defRPr>
            </a:pPr>
            <a:r>
              <a:rPr lang="en-US" sz="1200" b="1" i="0" baseline="0"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Hawaiian Electric</a:t>
            </a:r>
            <a:endParaRPr lang="en-US" sz="1200">
              <a:effectLst/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>
              <a:defRPr sz="1200">
                <a:latin typeface="Calibri" panose="020F0502020204030204" pitchFamily="34" charset="0"/>
                <a:cs typeface="Calibri" panose="020F0502020204030204" pitchFamily="34" charset="0"/>
              </a:defRPr>
            </a:pPr>
            <a:r>
              <a:rPr lang="en-US" sz="1200" b="1" i="0" baseline="0"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Annual</a:t>
            </a:r>
            <a:endParaRPr lang="en-US" sz="1200"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0767782846018774E-2"/>
          <c:y val="0.16831499785931012"/>
          <c:w val="0.88257858424307201"/>
          <c:h val="0.6377247724353605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'08ab_ghg_Emissions_Intensity'!$I$3</c:f>
              <c:strCache>
                <c:ptCount val="1"/>
                <c:pt idx="0">
                  <c:v>Excluding Biogenic CO2</c:v>
                </c:pt>
              </c:strCache>
            </c:strRef>
          </c:tx>
          <c:spPr>
            <a:solidFill>
              <a:srgbClr val="809F41"/>
            </a:solidFill>
            <a:ln w="3175">
              <a:solidFill>
                <a:schemeClr val="bg1"/>
              </a:solidFill>
            </a:ln>
          </c:spPr>
          <c:invertIfNegative val="0"/>
          <c:cat>
            <c:numRef>
              <c:f>'08ab_ghg_Emissions_Intensity'!$A$4:$A$44</c:f>
              <c:numCache>
                <c:formatCode>General</c:formatCode>
                <c:ptCount val="4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</c:numCache>
            </c:numRef>
          </c:cat>
          <c:val>
            <c:numRef>
              <c:f>'08ab_ghg_Emissions_Intensity'!$I$4:$I$44</c:f>
              <c:numCache>
                <c:formatCode>#,##0</c:formatCode>
                <c:ptCount val="41"/>
                <c:pt idx="0">
                  <c:v>719.72049971592799</c:v>
                </c:pt>
                <c:pt idx="1">
                  <c:v>717.22077526100281</c:v>
                </c:pt>
                <c:pt idx="2">
                  <c:v>700.97206286971357</c:v>
                </c:pt>
                <c:pt idx="3">
                  <c:v>704.08805705896634</c:v>
                </c:pt>
                <c:pt idx="4">
                  <c:v>696.00662585843259</c:v>
                </c:pt>
                <c:pt idx="5">
                  <c:v>765.79469779927331</c:v>
                </c:pt>
                <c:pt idx="6">
                  <c:v>779.6038121170983</c:v>
                </c:pt>
                <c:pt idx="7">
                  <c:v>767.79869717381018</c:v>
                </c:pt>
                <c:pt idx="8">
                  <c:v>737.67476964621733</c:v>
                </c:pt>
                <c:pt idx="9">
                  <c:v>723.46450643818287</c:v>
                </c:pt>
                <c:pt idx="10">
                  <c:v>704.53932657130679</c:v>
                </c:pt>
                <c:pt idx="11">
                  <c:v>704.26416411594948</c:v>
                </c:pt>
                <c:pt idx="12">
                  <c:v>659.76271553582956</c:v>
                </c:pt>
                <c:pt idx="13">
                  <c:v>655.83350909408819</c:v>
                </c:pt>
                <c:pt idx="14">
                  <c:v>652.56072622434556</c:v>
                </c:pt>
                <c:pt idx="15">
                  <c:v>620.12293969522204</c:v>
                </c:pt>
                <c:pt idx="16">
                  <c:v>597.39075228146476</c:v>
                </c:pt>
                <c:pt idx="17">
                  <c:v>584.60349855359095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D-4A6E-A1DF-C80EB4C49BF9}"/>
            </c:ext>
          </c:extLst>
        </c:ser>
        <c:ser>
          <c:idx val="0"/>
          <c:order val="1"/>
          <c:tx>
            <c:strRef>
              <c:f>'08ab_ghg_Emissions_Intensity'!$J$3</c:f>
              <c:strCache>
                <c:ptCount val="1"/>
                <c:pt idx="0">
                  <c:v>Including Biogenic CO2</c:v>
                </c:pt>
              </c:strCache>
            </c:strRef>
          </c:tx>
          <c:spPr>
            <a:solidFill>
              <a:srgbClr val="AA4643"/>
            </a:solidFill>
            <a:ln w="3175">
              <a:solidFill>
                <a:schemeClr val="bg1"/>
              </a:solidFill>
            </a:ln>
          </c:spPr>
          <c:invertIfNegative val="0"/>
          <c:cat>
            <c:numRef>
              <c:f>'08ab_ghg_Emissions_Intensity'!$A$4:$A$44</c:f>
              <c:numCache>
                <c:formatCode>General</c:formatCode>
                <c:ptCount val="4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</c:numCache>
            </c:numRef>
          </c:cat>
          <c:val>
            <c:numRef>
              <c:f>'08ab_ghg_Emissions_Intensity'!$J$4:$J$44</c:f>
              <c:numCache>
                <c:formatCode>#,##0</c:formatCode>
                <c:ptCount val="41"/>
                <c:pt idx="0">
                  <c:v>747.85721962642333</c:v>
                </c:pt>
                <c:pt idx="1">
                  <c:v>749.06330804941854</c:v>
                </c:pt>
                <c:pt idx="2">
                  <c:v>729.61327136966156</c:v>
                </c:pt>
                <c:pt idx="3">
                  <c:v>739.86042225528058</c:v>
                </c:pt>
                <c:pt idx="4">
                  <c:v>730.73526266641841</c:v>
                </c:pt>
                <c:pt idx="5">
                  <c:v>801.4938243524341</c:v>
                </c:pt>
                <c:pt idx="6">
                  <c:v>822.20668936245488</c:v>
                </c:pt>
                <c:pt idx="7">
                  <c:v>810.49611982683632</c:v>
                </c:pt>
                <c:pt idx="8">
                  <c:v>789.51538035363296</c:v>
                </c:pt>
                <c:pt idx="9">
                  <c:v>768.63245924335774</c:v>
                </c:pt>
                <c:pt idx="10">
                  <c:v>754.39775868574145</c:v>
                </c:pt>
                <c:pt idx="11">
                  <c:v>748.13863509839189</c:v>
                </c:pt>
                <c:pt idx="12">
                  <c:v>706.59761465043903</c:v>
                </c:pt>
                <c:pt idx="13">
                  <c:v>704.39915293011529</c:v>
                </c:pt>
                <c:pt idx="14">
                  <c:v>698.64998875874232</c:v>
                </c:pt>
                <c:pt idx="15">
                  <c:v>672.79527290906651</c:v>
                </c:pt>
                <c:pt idx="16">
                  <c:v>648.23900983804742</c:v>
                </c:pt>
                <c:pt idx="17">
                  <c:v>629.86534525748368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D-4A6E-A1DF-C80EB4C4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lineChart>
        <c:grouping val="standard"/>
        <c:varyColors val="0"/>
        <c:ser>
          <c:idx val="1"/>
          <c:order val="2"/>
          <c:tx>
            <c:strRef>
              <c:f>'08ab_ghg_Emissions_Intensity'!$K$3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rgbClr val="6E548D"/>
              </a:solidFill>
            </a:ln>
          </c:spPr>
          <c:marker>
            <c:symbol val="square"/>
            <c:size val="5"/>
            <c:spPr>
              <a:solidFill>
                <a:srgbClr val="6E548D"/>
              </a:solidFill>
              <a:ln>
                <a:solidFill>
                  <a:srgbClr val="6E548D"/>
                </a:solidFill>
              </a:ln>
            </c:spPr>
          </c:marker>
          <c:cat>
            <c:numRef>
              <c:f>'08ab_ghg_Emissions_Intensity'!$A$4:$A$44</c:f>
              <c:numCache>
                <c:formatCode>General</c:formatCode>
                <c:ptCount val="4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</c:numCache>
            </c:numRef>
          </c:cat>
          <c:val>
            <c:numRef>
              <c:f>'08ab_ghg_Emissions_Intensity'!$K$4:$K$44</c:f>
              <c:numCache>
                <c:formatCode>#,##0</c:formatCode>
                <c:ptCount val="41"/>
                <c:pt idx="14">
                  <c:v>652.56072622434556</c:v>
                </c:pt>
                <c:pt idx="15">
                  <c:v>627.46223675417843</c:v>
                </c:pt>
                <c:pt idx="16">
                  <c:v>602.36374728401131</c:v>
                </c:pt>
                <c:pt idx="17">
                  <c:v>577.26525781384407</c:v>
                </c:pt>
                <c:pt idx="18">
                  <c:v>552.16676834367695</c:v>
                </c:pt>
                <c:pt idx="19">
                  <c:v>527.06827887350994</c:v>
                </c:pt>
                <c:pt idx="20">
                  <c:v>501.9697894033427</c:v>
                </c:pt>
                <c:pt idx="21">
                  <c:v>476.87129993317558</c:v>
                </c:pt>
                <c:pt idx="22">
                  <c:v>451.77281046300845</c:v>
                </c:pt>
                <c:pt idx="23">
                  <c:v>426.67432099284133</c:v>
                </c:pt>
                <c:pt idx="24">
                  <c:v>401.57583152267421</c:v>
                </c:pt>
                <c:pt idx="25">
                  <c:v>376.47734205250708</c:v>
                </c:pt>
                <c:pt idx="26">
                  <c:v>351.37885258233996</c:v>
                </c:pt>
                <c:pt idx="27">
                  <c:v>326.28036311217284</c:v>
                </c:pt>
                <c:pt idx="28">
                  <c:v>301.18187364200571</c:v>
                </c:pt>
                <c:pt idx="29">
                  <c:v>276.08338417183859</c:v>
                </c:pt>
                <c:pt idx="30">
                  <c:v>250.98489470167149</c:v>
                </c:pt>
                <c:pt idx="31">
                  <c:v>225.88640523150437</c:v>
                </c:pt>
                <c:pt idx="32">
                  <c:v>200.78791576133725</c:v>
                </c:pt>
                <c:pt idx="33">
                  <c:v>175.68942629117012</c:v>
                </c:pt>
                <c:pt idx="34">
                  <c:v>150.590936821003</c:v>
                </c:pt>
                <c:pt idx="35">
                  <c:v>125.49244735083589</c:v>
                </c:pt>
                <c:pt idx="36">
                  <c:v>100.39395788066876</c:v>
                </c:pt>
                <c:pt idx="37">
                  <c:v>75.295468410501655</c:v>
                </c:pt>
                <c:pt idx="38">
                  <c:v>50.196978940334532</c:v>
                </c:pt>
                <c:pt idx="39">
                  <c:v>25.098489470167411</c:v>
                </c:pt>
                <c:pt idx="40">
                  <c:v>2.8979517728815265E-13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D-4A6E-A1DF-C80EB4C4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816"/>
        <c:axId val="133860352"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 CO2e/kWh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5000704107192078"/>
          <c:y val="0.92862102343590025"/>
          <c:w val="0.65497542642646278"/>
          <c:h val="3.786608557178361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72887</xdr:colOff>
      <xdr:row>3</xdr:row>
      <xdr:rowOff>109855</xdr:rowOff>
    </xdr:from>
    <xdr:to>
      <xdr:col>19</xdr:col>
      <xdr:colOff>34787</xdr:colOff>
      <xdr:row>26</xdr:row>
      <xdr:rowOff>115570</xdr:rowOff>
    </xdr:to>
    <xdr:graphicFrame macro="">
      <xdr:nvGraphicFramePr>
        <xdr:cNvPr id="2" name="08a_ghg_emissio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18</xdr:col>
      <xdr:colOff>72887</xdr:colOff>
      <xdr:row>27</xdr:row>
      <xdr:rowOff>109855</xdr:rowOff>
    </xdr:from>
    <xdr:to>
      <xdr:col>19</xdr:col>
      <xdr:colOff>34787</xdr:colOff>
      <xdr:row>50</xdr:row>
      <xdr:rowOff>115570</xdr:rowOff>
    </xdr:to>
    <xdr:graphicFrame macro="">
      <xdr:nvGraphicFramePr>
        <xdr:cNvPr id="3" name="08b_ghg_intensit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966DD-35DC-4DE9-96C8-489C342059E8}">
  <sheetPr codeName="Sheet1"/>
  <dimension ref="A1:S50"/>
  <sheetViews>
    <sheetView tabSelected="1" zoomScaleNormal="100" workbookViewId="0">
      <pane xSplit="1" ySplit="1" topLeftCell="B2" activePane="bottomRight" state="frozen"/>
      <selection pane="topRight" activeCell="H1" sqref="H1"/>
      <selection pane="bottomLeft" activeCell="A2" sqref="A2"/>
      <selection pane="bottomRight" activeCell="A4" sqref="A4"/>
    </sheetView>
  </sheetViews>
  <sheetFormatPr defaultColWidth="8.7109375" defaultRowHeight="15" x14ac:dyDescent="0.25"/>
  <cols>
    <col min="1" max="1" width="14.85546875" style="1" customWidth="1"/>
    <col min="2" max="2" width="5.28515625" style="1" customWidth="1"/>
    <col min="3" max="7" width="14.42578125" style="1" customWidth="1"/>
    <col min="8" max="8" width="5.28515625" style="1" customWidth="1"/>
    <col min="9" max="13" width="14.42578125" style="1" customWidth="1"/>
    <col min="14" max="14" width="5.28515625" style="1" customWidth="1"/>
    <col min="15" max="15" width="14.42578125" style="1" customWidth="1"/>
    <col min="16" max="16" width="15" style="1" bestFit="1" customWidth="1"/>
    <col min="17" max="17" width="14.28515625" style="1" customWidth="1"/>
    <col min="18" max="18" width="24.7109375" style="1" customWidth="1"/>
    <col min="19" max="19" width="100.7109375" style="1" customWidth="1"/>
    <col min="20" max="43" width="14.28515625" style="1" customWidth="1"/>
    <col min="44" max="51" width="11.140625" style="1" customWidth="1"/>
    <col min="52" max="52" width="16.85546875" style="1" customWidth="1"/>
    <col min="53" max="63" width="11.140625" style="1" customWidth="1"/>
    <col min="64" max="16384" width="8.7109375" style="1"/>
  </cols>
  <sheetData>
    <row r="1" spans="1:19" x14ac:dyDescent="0.25">
      <c r="P1" s="19"/>
      <c r="Q1" s="20"/>
      <c r="R1" s="20"/>
      <c r="S1" s="20"/>
    </row>
    <row r="2" spans="1:19" x14ac:dyDescent="0.25">
      <c r="A2" s="3"/>
      <c r="B2" s="3"/>
      <c r="C2" s="3"/>
      <c r="D2" s="10" t="s">
        <v>7</v>
      </c>
      <c r="E2" s="3"/>
      <c r="F2" s="3"/>
      <c r="G2" s="3"/>
      <c r="H2" s="3"/>
      <c r="I2" s="3"/>
      <c r="J2" s="10" t="s">
        <v>6</v>
      </c>
      <c r="K2" s="3"/>
      <c r="L2" s="3"/>
      <c r="M2" s="3"/>
      <c r="N2" s="3"/>
      <c r="O2" s="3"/>
      <c r="P2" s="3"/>
    </row>
    <row r="3" spans="1:19" ht="63" x14ac:dyDescent="0.35">
      <c r="A3" s="8" t="s">
        <v>2</v>
      </c>
      <c r="B3" s="2"/>
      <c r="C3" s="11" t="s">
        <v>4</v>
      </c>
      <c r="D3" s="11" t="s">
        <v>5</v>
      </c>
      <c r="E3" s="9" t="s">
        <v>1</v>
      </c>
      <c r="F3" s="15" t="s">
        <v>8</v>
      </c>
      <c r="G3" s="15" t="s">
        <v>9</v>
      </c>
      <c r="H3" s="2"/>
      <c r="I3" s="11" t="s">
        <v>4</v>
      </c>
      <c r="J3" s="11" t="s">
        <v>5</v>
      </c>
      <c r="K3" s="9" t="s">
        <v>1</v>
      </c>
      <c r="L3" s="15" t="s">
        <v>8</v>
      </c>
      <c r="M3" s="15" t="s">
        <v>9</v>
      </c>
      <c r="N3" s="2"/>
      <c r="O3" s="9" t="s">
        <v>3</v>
      </c>
      <c r="P3" s="17" t="s">
        <v>10</v>
      </c>
      <c r="Q3" s="18"/>
      <c r="S3" s="13"/>
    </row>
    <row r="4" spans="1:19" x14ac:dyDescent="0.25">
      <c r="A4" s="25">
        <v>2005</v>
      </c>
      <c r="B4" s="26"/>
      <c r="C4" s="23">
        <v>7668716.9160636477</v>
      </c>
      <c r="D4" s="24">
        <v>7968517.3803068157</v>
      </c>
      <c r="E4" s="5"/>
      <c r="F4" s="27"/>
      <c r="G4" s="27"/>
      <c r="H4" s="26"/>
      <c r="I4" s="5">
        <f>C4*1000000/P4</f>
        <v>719.72049971592799</v>
      </c>
      <c r="J4" s="5">
        <f t="shared" ref="J4" si="0">D4*1000000/P4</f>
        <v>747.85721962642333</v>
      </c>
      <c r="K4" s="5"/>
      <c r="L4" s="27"/>
      <c r="M4" s="27"/>
      <c r="N4" s="26"/>
      <c r="O4" s="6"/>
      <c r="P4" s="21">
        <f>1000*10655131.984</f>
        <v>10655131984</v>
      </c>
      <c r="Q4" s="22"/>
      <c r="R4" s="28"/>
    </row>
    <row r="5" spans="1:19" x14ac:dyDescent="0.25">
      <c r="A5" s="8">
        <v>2006</v>
      </c>
      <c r="B5" s="2"/>
      <c r="C5" s="4">
        <v>7679155.8567812964</v>
      </c>
      <c r="D5" s="24">
        <v>8020088.2176264348</v>
      </c>
      <c r="E5" s="5"/>
      <c r="F5" s="14">
        <f t="shared" ref="F5" si="1">(C5-C4)/C4</f>
        <v>1.3612369359706426E-3</v>
      </c>
      <c r="G5" s="14">
        <f t="shared" ref="G5" si="2">(D5-D4)/D4</f>
        <v>6.4718234093420982E-3</v>
      </c>
      <c r="H5" s="2"/>
      <c r="I5" s="5">
        <f>C5*1000000/P5</f>
        <v>717.22077526100281</v>
      </c>
      <c r="J5" s="5">
        <f t="shared" ref="J5" si="3">D5*1000000/P5</f>
        <v>749.06330804941854</v>
      </c>
      <c r="K5" s="5"/>
      <c r="L5" s="14">
        <f t="shared" ref="L5" si="4">(I5-I4)/I4</f>
        <v>-3.4731877943059942E-3</v>
      </c>
      <c r="M5" s="14">
        <f t="shared" ref="M5" si="5">(J5-J4)/J4</f>
        <v>1.6127255194483309E-3</v>
      </c>
      <c r="N5" s="2"/>
      <c r="O5" s="6" t="s">
        <v>0</v>
      </c>
      <c r="P5" s="12">
        <f>1000*10706822.95</f>
        <v>10706822950</v>
      </c>
      <c r="Q5" s="16"/>
      <c r="R5" s="28"/>
    </row>
    <row r="6" spans="1:19" x14ac:dyDescent="0.25">
      <c r="A6" s="8">
        <v>2007</v>
      </c>
      <c r="B6" s="2"/>
      <c r="C6" s="4">
        <v>7518240.6827271106</v>
      </c>
      <c r="D6" s="24">
        <v>7825430.5271628946</v>
      </c>
      <c r="E6" s="5"/>
      <c r="F6" s="14">
        <f t="shared" ref="F6" si="6">(C6-C5)/C5</f>
        <v>-2.0954799857602208E-2</v>
      </c>
      <c r="G6" s="14">
        <f t="shared" ref="G6" si="7">(D6-D5)/D5</f>
        <v>-2.4271265500013361E-2</v>
      </c>
      <c r="H6" s="2"/>
      <c r="I6" s="5">
        <f t="shared" ref="I6:I19" si="8">C6*1000000/P6</f>
        <v>700.97206286971357</v>
      </c>
      <c r="J6" s="5">
        <f t="shared" ref="J6:J19" si="9">D6*1000000/P6</f>
        <v>729.61327136966156</v>
      </c>
      <c r="K6" s="5"/>
      <c r="L6" s="14">
        <f t="shared" ref="L6" si="10">(I6-I5)/I5</f>
        <v>-2.2655105584993965E-2</v>
      </c>
      <c r="M6" s="14">
        <f t="shared" ref="M6" si="11">(J6-J5)/J5</f>
        <v>-2.5965811528541435E-2</v>
      </c>
      <c r="N6" s="2"/>
      <c r="O6" s="6" t="s">
        <v>0</v>
      </c>
      <c r="P6" s="12">
        <f>1000*10725449.816</f>
        <v>10725449816</v>
      </c>
      <c r="Q6" s="16"/>
      <c r="R6" s="28"/>
    </row>
    <row r="7" spans="1:19" x14ac:dyDescent="0.25">
      <c r="A7" s="8">
        <v>2008</v>
      </c>
      <c r="B7" s="2"/>
      <c r="C7" s="4">
        <v>7407509.6116550714</v>
      </c>
      <c r="D7" s="24">
        <v>7783860.462044714</v>
      </c>
      <c r="E7" s="5"/>
      <c r="F7" s="14">
        <f t="shared" ref="F7:G21" si="12">(C7-C6)/C6</f>
        <v>-1.4728322189317493E-2</v>
      </c>
      <c r="G7" s="14">
        <f t="shared" si="12"/>
        <v>-5.3121761127245979E-3</v>
      </c>
      <c r="H7" s="2"/>
      <c r="I7" s="5">
        <f t="shared" si="8"/>
        <v>704.08805705896634</v>
      </c>
      <c r="J7" s="5">
        <f t="shared" si="9"/>
        <v>739.86042225528058</v>
      </c>
      <c r="K7" s="5"/>
      <c r="L7" s="14">
        <f t="shared" ref="L7:L19" si="13">(I7-I6)/I6</f>
        <v>4.4452473276840555E-3</v>
      </c>
      <c r="M7" s="14">
        <f t="shared" ref="M7:M19" si="14">(J7-J6)/J6</f>
        <v>1.4044633352656301E-2</v>
      </c>
      <c r="N7" s="2"/>
      <c r="O7" s="6" t="s">
        <v>0</v>
      </c>
      <c r="P7" s="21">
        <f>1000*10520714.7563287</f>
        <v>10520714756.328701</v>
      </c>
      <c r="Q7" s="22"/>
      <c r="R7" s="28"/>
    </row>
    <row r="8" spans="1:19" x14ac:dyDescent="0.25">
      <c r="A8" s="8">
        <v>2009</v>
      </c>
      <c r="B8" s="2"/>
      <c r="C8" s="4">
        <v>7146168.1519444427</v>
      </c>
      <c r="D8" s="24">
        <v>7502740.444645795</v>
      </c>
      <c r="E8" s="5"/>
      <c r="F8" s="14">
        <f t="shared" si="12"/>
        <v>-3.5280610274123804E-2</v>
      </c>
      <c r="G8" s="14">
        <f t="shared" si="12"/>
        <v>-3.6115757569101202E-2</v>
      </c>
      <c r="H8" s="2"/>
      <c r="I8" s="5">
        <f t="shared" si="8"/>
        <v>696.00662585843259</v>
      </c>
      <c r="J8" s="5">
        <f t="shared" si="9"/>
        <v>730.73526266641841</v>
      </c>
      <c r="K8" s="5"/>
      <c r="L8" s="14">
        <f t="shared" si="13"/>
        <v>-1.1477870018546485E-2</v>
      </c>
      <c r="M8" s="14">
        <f t="shared" si="14"/>
        <v>-1.2333623092104852E-2</v>
      </c>
      <c r="N8" s="2"/>
      <c r="O8" s="6" t="s">
        <v>0</v>
      </c>
      <c r="P8" s="21">
        <f>1000*10267385.2323325</f>
        <v>10267385232.3325</v>
      </c>
      <c r="Q8" s="22"/>
      <c r="R8" s="28"/>
    </row>
    <row r="9" spans="1:19" x14ac:dyDescent="0.25">
      <c r="A9" s="8">
        <v>2010</v>
      </c>
      <c r="B9" s="2"/>
      <c r="C9" s="4">
        <v>7784233.772127809</v>
      </c>
      <c r="D9" s="24">
        <v>8147112.1615305748</v>
      </c>
      <c r="E9" s="5"/>
      <c r="F9" s="14">
        <f t="shared" si="12"/>
        <v>8.9287798246078409E-2</v>
      </c>
      <c r="G9" s="14">
        <f t="shared" si="12"/>
        <v>8.5884847228671596E-2</v>
      </c>
      <c r="H9" s="2"/>
      <c r="I9" s="5">
        <f t="shared" si="8"/>
        <v>765.79469779927331</v>
      </c>
      <c r="J9" s="5">
        <f t="shared" si="9"/>
        <v>801.4938243524341</v>
      </c>
      <c r="K9" s="5"/>
      <c r="L9" s="14">
        <f t="shared" si="13"/>
        <v>0.10026926375128443</v>
      </c>
      <c r="M9" s="14">
        <f t="shared" si="14"/>
        <v>9.6832006474986645E-2</v>
      </c>
      <c r="N9" s="2"/>
      <c r="O9" s="6" t="s">
        <v>0</v>
      </c>
      <c r="P9" s="23">
        <f>1000*10164909.4652888</f>
        <v>10164909465.288799</v>
      </c>
      <c r="Q9" s="22"/>
      <c r="R9" s="28"/>
    </row>
    <row r="10" spans="1:19" x14ac:dyDescent="0.25">
      <c r="A10" s="8">
        <v>2011</v>
      </c>
      <c r="B10" s="2"/>
      <c r="C10" s="4">
        <v>7887206.8107129689</v>
      </c>
      <c r="D10" s="24">
        <v>8318217.6630753409</v>
      </c>
      <c r="E10" s="5"/>
      <c r="F10" s="14">
        <f t="shared" si="12"/>
        <v>1.3228410348346001E-2</v>
      </c>
      <c r="G10" s="14">
        <f t="shared" si="12"/>
        <v>2.1001981825253407E-2</v>
      </c>
      <c r="H10" s="2"/>
      <c r="I10" s="5">
        <f t="shared" si="8"/>
        <v>779.6038121170983</v>
      </c>
      <c r="J10" s="5">
        <f t="shared" si="9"/>
        <v>822.20668936245488</v>
      </c>
      <c r="K10" s="5"/>
      <c r="L10" s="14">
        <f t="shared" si="13"/>
        <v>1.803239740038599E-2</v>
      </c>
      <c r="M10" s="14">
        <f t="shared" si="14"/>
        <v>2.5842825460016126E-2</v>
      </c>
      <c r="N10" s="2"/>
      <c r="O10" s="6" t="s">
        <v>0</v>
      </c>
      <c r="P10" s="23">
        <f>1000*10116942.3342023</f>
        <v>10116942334.202301</v>
      </c>
      <c r="Q10" s="22"/>
      <c r="R10" s="28"/>
    </row>
    <row r="11" spans="1:19" x14ac:dyDescent="0.25">
      <c r="A11" s="8">
        <v>2012</v>
      </c>
      <c r="B11" s="2"/>
      <c r="C11" s="4">
        <v>7583852.618754698</v>
      </c>
      <c r="D11" s="24">
        <v>8005592.017106303</v>
      </c>
      <c r="E11" s="5"/>
      <c r="F11" s="14">
        <f t="shared" si="12"/>
        <v>-3.8461549093176256E-2</v>
      </c>
      <c r="G11" s="14">
        <f t="shared" si="12"/>
        <v>-3.7583249036243251E-2</v>
      </c>
      <c r="H11" s="2"/>
      <c r="I11" s="5">
        <f t="shared" si="8"/>
        <v>767.79869717381018</v>
      </c>
      <c r="J11" s="5">
        <f t="shared" si="9"/>
        <v>810.49611982683632</v>
      </c>
      <c r="K11" s="5"/>
      <c r="L11" s="14">
        <f t="shared" si="13"/>
        <v>-1.5142454102719244E-2</v>
      </c>
      <c r="M11" s="14">
        <f t="shared" si="14"/>
        <v>-1.4242853636594738E-2</v>
      </c>
      <c r="N11" s="2"/>
      <c r="O11" s="6" t="s">
        <v>0</v>
      </c>
      <c r="P11" s="23">
        <f>1000*9877397.09206345</f>
        <v>9877397092.0634499</v>
      </c>
      <c r="Q11" s="22"/>
      <c r="R11" s="28"/>
    </row>
    <row r="12" spans="1:19" x14ac:dyDescent="0.25">
      <c r="A12" s="8">
        <v>2013</v>
      </c>
      <c r="B12" s="2"/>
      <c r="C12" s="4">
        <v>7296122.1849594451</v>
      </c>
      <c r="D12" s="24">
        <v>7808862.2777860174</v>
      </c>
      <c r="E12" s="5"/>
      <c r="F12" s="14">
        <f t="shared" si="12"/>
        <v>-3.793987676971753E-2</v>
      </c>
      <c r="G12" s="14">
        <f t="shared" si="12"/>
        <v>-2.4574040108453522E-2</v>
      </c>
      <c r="H12" s="2"/>
      <c r="I12" s="5">
        <f t="shared" si="8"/>
        <v>737.67476964621733</v>
      </c>
      <c r="J12" s="5">
        <f t="shared" si="9"/>
        <v>789.51538035363296</v>
      </c>
      <c r="K12" s="5"/>
      <c r="L12" s="14">
        <f t="shared" si="13"/>
        <v>-3.9234147750544519E-2</v>
      </c>
      <c r="M12" s="14">
        <f t="shared" si="14"/>
        <v>-2.5886292309068578E-2</v>
      </c>
      <c r="N12" s="2"/>
      <c r="O12" s="6" t="s">
        <v>0</v>
      </c>
      <c r="P12" s="23">
        <f>1000*9890703.1732407</f>
        <v>9890703173.2407017</v>
      </c>
      <c r="Q12" s="22"/>
      <c r="R12" s="28"/>
    </row>
    <row r="13" spans="1:19" x14ac:dyDescent="0.25">
      <c r="A13" s="8">
        <v>2014</v>
      </c>
      <c r="B13" s="2"/>
      <c r="C13" s="4">
        <v>7200521.6018982474</v>
      </c>
      <c r="D13" s="24">
        <v>7650070.7048506429</v>
      </c>
      <c r="E13" s="5"/>
      <c r="F13" s="14">
        <f t="shared" si="12"/>
        <v>-1.3102930657914846E-2</v>
      </c>
      <c r="G13" s="14">
        <f t="shared" si="12"/>
        <v>-2.0334789792245553E-2</v>
      </c>
      <c r="H13" s="2"/>
      <c r="I13" s="5">
        <f t="shared" si="8"/>
        <v>723.46450643818287</v>
      </c>
      <c r="J13" s="5">
        <f t="shared" si="9"/>
        <v>768.63245924335774</v>
      </c>
      <c r="K13" s="5"/>
      <c r="L13" s="14">
        <f t="shared" si="13"/>
        <v>-1.9263588498288461E-2</v>
      </c>
      <c r="M13" s="14">
        <f t="shared" si="14"/>
        <v>-2.6450303097225947E-2</v>
      </c>
      <c r="N13" s="2"/>
      <c r="O13" s="6" t="s">
        <v>0</v>
      </c>
      <c r="P13" s="23">
        <f>1000*9952833.25971086</f>
        <v>9952833259.7108593</v>
      </c>
      <c r="Q13" s="22"/>
      <c r="R13" s="28"/>
    </row>
    <row r="14" spans="1:19" x14ac:dyDescent="0.25">
      <c r="A14" s="8">
        <v>2015</v>
      </c>
      <c r="B14" s="2"/>
      <c r="C14" s="4">
        <v>7098839.1922263531</v>
      </c>
      <c r="D14" s="24">
        <v>7601205.7438273355</v>
      </c>
      <c r="E14" s="5"/>
      <c r="F14" s="14">
        <f t="shared" si="12"/>
        <v>-1.4121533868475322E-2</v>
      </c>
      <c r="G14" s="14">
        <f t="shared" si="12"/>
        <v>-6.3875175679518675E-3</v>
      </c>
      <c r="H14" s="2"/>
      <c r="I14" s="5">
        <f t="shared" si="8"/>
        <v>704.53932657130679</v>
      </c>
      <c r="J14" s="5">
        <f t="shared" si="9"/>
        <v>754.39775868574145</v>
      </c>
      <c r="K14" s="5"/>
      <c r="L14" s="14">
        <f t="shared" si="13"/>
        <v>-2.6159099304055713E-2</v>
      </c>
      <c r="M14" s="14">
        <f t="shared" si="14"/>
        <v>-1.8519515259125201E-2</v>
      </c>
      <c r="N14" s="2"/>
      <c r="O14" s="6" t="s">
        <v>0</v>
      </c>
      <c r="P14" s="4">
        <f>1000*10075859.3942135</f>
        <v>10075859394.213499</v>
      </c>
      <c r="Q14" s="16"/>
      <c r="R14" s="28"/>
    </row>
    <row r="15" spans="1:19" x14ac:dyDescent="0.25">
      <c r="A15" s="8">
        <v>2016</v>
      </c>
      <c r="B15" s="2"/>
      <c r="C15" s="4">
        <v>7093280.7166764326</v>
      </c>
      <c r="D15" s="24">
        <v>7535180.1555962013</v>
      </c>
      <c r="E15" s="5"/>
      <c r="F15" s="14">
        <f t="shared" si="12"/>
        <v>-7.8301189805895588E-4</v>
      </c>
      <c r="G15" s="14">
        <f t="shared" si="12"/>
        <v>-8.6861993289355736E-3</v>
      </c>
      <c r="H15" s="2"/>
      <c r="I15" s="5">
        <f t="shared" si="8"/>
        <v>704.26416411594948</v>
      </c>
      <c r="J15" s="5">
        <f t="shared" si="9"/>
        <v>748.13863509839189</v>
      </c>
      <c r="K15" s="5"/>
      <c r="L15" s="14">
        <f t="shared" si="13"/>
        <v>-3.9055655941365599E-4</v>
      </c>
      <c r="M15" s="14">
        <f t="shared" si="14"/>
        <v>-8.2968480689202557E-3</v>
      </c>
      <c r="N15" s="2"/>
      <c r="O15" s="6" t="s">
        <v>0</v>
      </c>
      <c r="P15" s="4">
        <f>1000*10071903.5244119</f>
        <v>10071903524.4119</v>
      </c>
      <c r="Q15" s="16"/>
      <c r="R15" s="28"/>
    </row>
    <row r="16" spans="1:19" x14ac:dyDescent="0.25">
      <c r="A16" s="8">
        <v>2017</v>
      </c>
      <c r="B16" s="2"/>
      <c r="C16" s="4">
        <v>6596839.8173898803</v>
      </c>
      <c r="D16" s="24">
        <v>7065132.9173898827</v>
      </c>
      <c r="E16" s="5"/>
      <c r="F16" s="14">
        <f t="shared" si="12"/>
        <v>-6.9987488034896281E-2</v>
      </c>
      <c r="G16" s="14">
        <f t="shared" si="12"/>
        <v>-6.2380358332537751E-2</v>
      </c>
      <c r="H16" s="2"/>
      <c r="I16" s="5">
        <f t="shared" si="8"/>
        <v>659.76271553582956</v>
      </c>
      <c r="J16" s="5">
        <f t="shared" si="9"/>
        <v>706.59761465043903</v>
      </c>
      <c r="K16" s="5"/>
      <c r="L16" s="14">
        <f t="shared" si="13"/>
        <v>-6.3188574469044329E-2</v>
      </c>
      <c r="M16" s="14">
        <f t="shared" si="14"/>
        <v>-5.5525832377965038E-2</v>
      </c>
      <c r="N16" s="2"/>
      <c r="O16" s="6" t="s">
        <v>0</v>
      </c>
      <c r="P16" s="4">
        <f>1000*9998806.63464322</f>
        <v>9998806634.643219</v>
      </c>
      <c r="Q16" s="16"/>
      <c r="R16" s="28"/>
    </row>
    <row r="17" spans="1:18" x14ac:dyDescent="0.25">
      <c r="A17" s="8">
        <v>2018</v>
      </c>
      <c r="B17" s="2"/>
      <c r="C17" s="4">
        <v>6594351.2590793967</v>
      </c>
      <c r="D17" s="24">
        <v>7082674.7590793967</v>
      </c>
      <c r="E17" s="5"/>
      <c r="F17" s="14">
        <f t="shared" si="12"/>
        <v>-3.7723491540957421E-4</v>
      </c>
      <c r="G17" s="14">
        <f t="shared" si="12"/>
        <v>2.4828749713026758E-3</v>
      </c>
      <c r="H17" s="2"/>
      <c r="I17" s="5">
        <f t="shared" si="8"/>
        <v>655.83350909408819</v>
      </c>
      <c r="J17" s="5">
        <f t="shared" si="9"/>
        <v>704.39915293011529</v>
      </c>
      <c r="K17" s="5"/>
      <c r="L17" s="14">
        <f t="shared" si="13"/>
        <v>-5.9554842206417302E-3</v>
      </c>
      <c r="M17" s="14">
        <f t="shared" si="14"/>
        <v>-3.111334760748288E-3</v>
      </c>
      <c r="N17" s="2"/>
      <c r="O17" s="6" t="s">
        <v>0</v>
      </c>
      <c r="P17" s="4">
        <f>1000*10054916.633016</f>
        <v>10054916633.015999</v>
      </c>
      <c r="Q17" s="16"/>
      <c r="R17" s="28"/>
    </row>
    <row r="18" spans="1:18" x14ac:dyDescent="0.25">
      <c r="A18" s="8">
        <v>2019</v>
      </c>
      <c r="B18" s="2"/>
      <c r="C18" s="4">
        <v>6764297.7192299664</v>
      </c>
      <c r="D18" s="24">
        <v>7242048.6486281138</v>
      </c>
      <c r="E18" s="5">
        <f>C18</f>
        <v>6764297.7192299664</v>
      </c>
      <c r="F18" s="14">
        <f t="shared" si="12"/>
        <v>2.5771520726406531E-2</v>
      </c>
      <c r="G18" s="14">
        <f t="shared" si="12"/>
        <v>2.2501935352094639E-2</v>
      </c>
      <c r="H18" s="2"/>
      <c r="I18" s="5">
        <f t="shared" si="8"/>
        <v>652.56072622434556</v>
      </c>
      <c r="J18" s="5">
        <f t="shared" si="9"/>
        <v>698.64998875874232</v>
      </c>
      <c r="K18" s="5">
        <f>I18</f>
        <v>652.56072622434556</v>
      </c>
      <c r="L18" s="14">
        <f t="shared" si="13"/>
        <v>-4.9902647918423186E-3</v>
      </c>
      <c r="M18" s="14">
        <f t="shared" si="14"/>
        <v>-8.1617988145754519E-3</v>
      </c>
      <c r="N18" s="2"/>
      <c r="O18" s="6" t="s">
        <v>0</v>
      </c>
      <c r="P18" s="4">
        <f>1000*10365775.0878873</f>
        <v>10365775087.8873</v>
      </c>
      <c r="Q18" s="16"/>
      <c r="R18" s="28"/>
    </row>
    <row r="19" spans="1:18" x14ac:dyDescent="0.25">
      <c r="A19" s="8">
        <v>2020</v>
      </c>
      <c r="B19" s="2"/>
      <c r="C19" s="4">
        <v>6108831.6147417678</v>
      </c>
      <c r="D19" s="24">
        <v>6627706.8147417679</v>
      </c>
      <c r="E19" s="5">
        <f t="shared" ref="E19:E44" si="15">(1-O19)*$C$18</f>
        <v>6504132.4223365067</v>
      </c>
      <c r="F19" s="14">
        <f t="shared" si="12"/>
        <v>-9.6900836080114988E-2</v>
      </c>
      <c r="G19" s="14">
        <f t="shared" si="12"/>
        <v>-8.4829840794113237E-2</v>
      </c>
      <c r="H19" s="2"/>
      <c r="I19" s="5">
        <f t="shared" si="8"/>
        <v>620.12293969522204</v>
      </c>
      <c r="J19" s="5">
        <f t="shared" si="9"/>
        <v>672.79527290906651</v>
      </c>
      <c r="K19" s="5">
        <f t="shared" ref="K19:K44" si="16">(1-O19)*$I$18</f>
        <v>627.46223675417843</v>
      </c>
      <c r="L19" s="14">
        <f t="shared" si="13"/>
        <v>-4.9708456585803848E-2</v>
      </c>
      <c r="M19" s="14">
        <f t="shared" si="14"/>
        <v>-3.7006678974704686E-2</v>
      </c>
      <c r="N19" s="2"/>
      <c r="O19" s="7">
        <f>(100/26)/100</f>
        <v>3.8461538461538464E-2</v>
      </c>
      <c r="P19" s="4">
        <f>1000*9851000.86402889</f>
        <v>9851000864.0288906</v>
      </c>
      <c r="Q19" s="16"/>
      <c r="R19" s="28"/>
    </row>
    <row r="20" spans="1:18" x14ac:dyDescent="0.25">
      <c r="A20" s="25">
        <v>2021</v>
      </c>
      <c r="B20" s="26"/>
      <c r="C20" s="23">
        <v>6017486.2524917461</v>
      </c>
      <c r="D20" s="24">
        <v>6529678.1296531316</v>
      </c>
      <c r="E20" s="5">
        <f t="shared" si="15"/>
        <v>6243967.125443046</v>
      </c>
      <c r="F20" s="27">
        <f t="shared" ref="F20" si="17">(C20-C19)/C19</f>
        <v>-1.4953000509882774E-2</v>
      </c>
      <c r="G20" s="27">
        <f t="shared" ref="G20" si="18">(D20-D19)/D19</f>
        <v>-1.4790739516508894E-2</v>
      </c>
      <c r="H20" s="26"/>
      <c r="I20" s="5">
        <f t="shared" ref="I20:I21" si="19">C20*1000000/P20</f>
        <v>597.39075228146476</v>
      </c>
      <c r="J20" s="5">
        <f t="shared" ref="J20:J21" si="20">D20*1000000/P20</f>
        <v>648.23900983804742</v>
      </c>
      <c r="K20" s="5">
        <f t="shared" si="16"/>
        <v>602.36374728401131</v>
      </c>
      <c r="L20" s="27">
        <f t="shared" ref="L20:L21" si="21">(I20-I19)/I19</f>
        <v>-3.6657549589972756E-2</v>
      </c>
      <c r="M20" s="27">
        <f t="shared" ref="M20:M21" si="22">(J20-J19)/J19</f>
        <v>-3.6498863859196672E-2</v>
      </c>
      <c r="N20" s="26"/>
      <c r="O20" s="7">
        <f t="shared" ref="O20:O44" si="23">O19+$O$19</f>
        <v>7.6923076923076927E-2</v>
      </c>
      <c r="P20" s="23">
        <f>1000*10072948.4504249</f>
        <v>10072948450.4249</v>
      </c>
      <c r="Q20" s="16"/>
      <c r="R20" s="28"/>
    </row>
    <row r="21" spans="1:18" x14ac:dyDescent="0.25">
      <c r="A21" s="8">
        <v>2022</v>
      </c>
      <c r="B21" s="2"/>
      <c r="C21" s="4">
        <v>6012757.3608221989</v>
      </c>
      <c r="D21" s="5">
        <v>6478284</v>
      </c>
      <c r="E21" s="5">
        <f t="shared" si="15"/>
        <v>5983801.8285495853</v>
      </c>
      <c r="F21" s="14">
        <f>(C21-C20)/C20</f>
        <v>-7.8585832540772752E-4</v>
      </c>
      <c r="G21" s="14">
        <f t="shared" si="12"/>
        <v>-7.8708519214348693E-3</v>
      </c>
      <c r="H21" s="2"/>
      <c r="I21" s="5">
        <f t="shared" si="19"/>
        <v>584.60349855359095</v>
      </c>
      <c r="J21" s="5">
        <f t="shared" si="20"/>
        <v>629.86534525748368</v>
      </c>
      <c r="K21" s="5">
        <f t="shared" si="16"/>
        <v>577.26525781384407</v>
      </c>
      <c r="L21" s="14">
        <f t="shared" si="21"/>
        <v>-2.1405175220805896E-2</v>
      </c>
      <c r="M21" s="14">
        <f t="shared" si="22"/>
        <v>-2.8343966194126637E-2</v>
      </c>
      <c r="N21" s="2"/>
      <c r="O21" s="7">
        <f>O20+$O$19</f>
        <v>0.11538461538461539</v>
      </c>
      <c r="P21" s="4">
        <f>1000*10285188.808652</f>
        <v>10285188808.652</v>
      </c>
      <c r="R21" s="28"/>
    </row>
    <row r="22" spans="1:18" x14ac:dyDescent="0.25">
      <c r="A22" s="8">
        <v>2023</v>
      </c>
      <c r="B22" s="2"/>
      <c r="C22" s="4"/>
      <c r="D22" s="5"/>
      <c r="E22" s="5">
        <f t="shared" si="15"/>
        <v>5723636.5316561256</v>
      </c>
      <c r="F22" s="14"/>
      <c r="G22" s="14"/>
      <c r="H22" s="2"/>
      <c r="I22" s="5"/>
      <c r="J22" s="5"/>
      <c r="K22" s="5">
        <f t="shared" si="16"/>
        <v>552.16676834367695</v>
      </c>
      <c r="L22" s="14"/>
      <c r="M22" s="14"/>
      <c r="N22" s="2"/>
      <c r="O22" s="7">
        <f t="shared" si="23"/>
        <v>0.15384615384615385</v>
      </c>
      <c r="P22" s="4"/>
      <c r="R22" s="28"/>
    </row>
    <row r="23" spans="1:18" x14ac:dyDescent="0.25">
      <c r="A23" s="8">
        <v>2024</v>
      </c>
      <c r="B23" s="2"/>
      <c r="C23" s="4"/>
      <c r="D23" s="5"/>
      <c r="E23" s="5">
        <f t="shared" si="15"/>
        <v>5463471.2347626649</v>
      </c>
      <c r="F23" s="14"/>
      <c r="G23" s="14"/>
      <c r="H23" s="2"/>
      <c r="I23" s="5"/>
      <c r="J23" s="5"/>
      <c r="K23" s="5">
        <f t="shared" si="16"/>
        <v>527.06827887350994</v>
      </c>
      <c r="L23" s="14"/>
      <c r="M23" s="14"/>
      <c r="N23" s="2"/>
      <c r="O23" s="7">
        <f t="shared" si="23"/>
        <v>0.19230769230769232</v>
      </c>
      <c r="P23" s="4"/>
      <c r="R23" s="28"/>
    </row>
    <row r="24" spans="1:18" x14ac:dyDescent="0.25">
      <c r="A24" s="8">
        <v>2025</v>
      </c>
      <c r="B24" s="2"/>
      <c r="C24" s="4"/>
      <c r="D24" s="5"/>
      <c r="E24" s="5">
        <f t="shared" si="15"/>
        <v>5203305.9378692042</v>
      </c>
      <c r="F24" s="14"/>
      <c r="G24" s="14"/>
      <c r="H24" s="2"/>
      <c r="I24" s="5"/>
      <c r="J24" s="5"/>
      <c r="K24" s="5">
        <f t="shared" si="16"/>
        <v>501.9697894033427</v>
      </c>
      <c r="L24" s="14"/>
      <c r="M24" s="14"/>
      <c r="N24" s="2"/>
      <c r="O24" s="7">
        <f t="shared" si="23"/>
        <v>0.23076923076923078</v>
      </c>
      <c r="P24" s="4"/>
      <c r="R24" s="28"/>
    </row>
    <row r="25" spans="1:18" x14ac:dyDescent="0.25">
      <c r="A25" s="8">
        <v>2026</v>
      </c>
      <c r="B25" s="2"/>
      <c r="C25" s="4"/>
      <c r="D25" s="5"/>
      <c r="E25" s="5">
        <f t="shared" si="15"/>
        <v>4943140.6409757445</v>
      </c>
      <c r="F25" s="14"/>
      <c r="G25" s="14"/>
      <c r="H25" s="2"/>
      <c r="I25" s="5"/>
      <c r="J25" s="5"/>
      <c r="K25" s="5">
        <f t="shared" si="16"/>
        <v>476.87129993317558</v>
      </c>
      <c r="L25" s="14"/>
      <c r="M25" s="14"/>
      <c r="N25" s="2"/>
      <c r="O25" s="7">
        <f t="shared" si="23"/>
        <v>0.26923076923076927</v>
      </c>
      <c r="P25" s="4"/>
      <c r="R25" s="28"/>
    </row>
    <row r="26" spans="1:18" x14ac:dyDescent="0.25">
      <c r="A26" s="8">
        <v>2027</v>
      </c>
      <c r="B26" s="2"/>
      <c r="C26" s="4"/>
      <c r="D26" s="5"/>
      <c r="E26" s="5">
        <f t="shared" si="15"/>
        <v>4682975.3440822847</v>
      </c>
      <c r="F26" s="14"/>
      <c r="G26" s="14"/>
      <c r="H26" s="2"/>
      <c r="I26" s="5"/>
      <c r="J26" s="5"/>
      <c r="K26" s="5">
        <f t="shared" si="16"/>
        <v>451.77281046300845</v>
      </c>
      <c r="L26" s="14"/>
      <c r="M26" s="14"/>
      <c r="N26" s="2"/>
      <c r="O26" s="7">
        <f t="shared" si="23"/>
        <v>0.30769230769230771</v>
      </c>
      <c r="P26" s="4"/>
      <c r="R26" s="28"/>
    </row>
    <row r="27" spans="1:18" x14ac:dyDescent="0.25">
      <c r="A27" s="8">
        <v>2028</v>
      </c>
      <c r="B27" s="2"/>
      <c r="C27" s="4"/>
      <c r="D27" s="5"/>
      <c r="E27" s="5">
        <f t="shared" si="15"/>
        <v>4422810.047188824</v>
      </c>
      <c r="F27" s="14"/>
      <c r="G27" s="14"/>
      <c r="H27" s="2"/>
      <c r="I27" s="5"/>
      <c r="J27" s="5"/>
      <c r="K27" s="5">
        <f t="shared" si="16"/>
        <v>426.67432099284133</v>
      </c>
      <c r="L27" s="14"/>
      <c r="M27" s="14"/>
      <c r="N27" s="2"/>
      <c r="O27" s="7">
        <f t="shared" si="23"/>
        <v>0.34615384615384615</v>
      </c>
      <c r="P27" s="4"/>
    </row>
    <row r="28" spans="1:18" x14ac:dyDescent="0.25">
      <c r="A28" s="8">
        <v>2029</v>
      </c>
      <c r="B28" s="2"/>
      <c r="C28" s="4"/>
      <c r="D28" s="5"/>
      <c r="E28" s="5">
        <f t="shared" si="15"/>
        <v>4162644.7502953643</v>
      </c>
      <c r="F28" s="14"/>
      <c r="G28" s="14"/>
      <c r="H28" s="2"/>
      <c r="I28" s="5"/>
      <c r="J28" s="5"/>
      <c r="K28" s="5">
        <f t="shared" si="16"/>
        <v>401.57583152267421</v>
      </c>
      <c r="L28" s="14"/>
      <c r="M28" s="14"/>
      <c r="N28" s="2"/>
      <c r="O28" s="7">
        <f t="shared" si="23"/>
        <v>0.38461538461538458</v>
      </c>
      <c r="P28" s="4"/>
    </row>
    <row r="29" spans="1:18" x14ac:dyDescent="0.25">
      <c r="A29" s="8">
        <v>2030</v>
      </c>
      <c r="B29" s="2"/>
      <c r="C29" s="4"/>
      <c r="D29" s="5"/>
      <c r="E29" s="5">
        <f t="shared" si="15"/>
        <v>3902479.4534019041</v>
      </c>
      <c r="F29" s="14"/>
      <c r="G29" s="14"/>
      <c r="H29" s="2"/>
      <c r="I29" s="5"/>
      <c r="J29" s="5"/>
      <c r="K29" s="5">
        <f t="shared" si="16"/>
        <v>376.47734205250708</v>
      </c>
      <c r="L29" s="14"/>
      <c r="M29" s="14"/>
      <c r="N29" s="2"/>
      <c r="O29" s="7">
        <f t="shared" si="23"/>
        <v>0.42307692307692302</v>
      </c>
      <c r="P29" s="4"/>
      <c r="R29" s="28"/>
    </row>
    <row r="30" spans="1:18" x14ac:dyDescent="0.25">
      <c r="A30" s="8">
        <v>2031</v>
      </c>
      <c r="B30" s="2"/>
      <c r="C30" s="4"/>
      <c r="D30" s="5"/>
      <c r="E30" s="5">
        <f t="shared" si="15"/>
        <v>3642314.1565084439</v>
      </c>
      <c r="F30" s="14"/>
      <c r="G30" s="14"/>
      <c r="H30" s="2"/>
      <c r="I30" s="5"/>
      <c r="J30" s="5"/>
      <c r="K30" s="5">
        <f t="shared" si="16"/>
        <v>351.37885258233996</v>
      </c>
      <c r="L30" s="14"/>
      <c r="M30" s="14"/>
      <c r="N30" s="2"/>
      <c r="O30" s="7">
        <f t="shared" si="23"/>
        <v>0.46153846153846145</v>
      </c>
      <c r="P30" s="4"/>
      <c r="R30" s="28"/>
    </row>
    <row r="31" spans="1:18" x14ac:dyDescent="0.25">
      <c r="A31" s="8">
        <v>2032</v>
      </c>
      <c r="B31" s="2"/>
      <c r="C31" s="4"/>
      <c r="D31" s="5"/>
      <c r="E31" s="5">
        <f t="shared" si="15"/>
        <v>3382148.8596149841</v>
      </c>
      <c r="F31" s="14"/>
      <c r="G31" s="14"/>
      <c r="H31" s="2"/>
      <c r="I31" s="5"/>
      <c r="J31" s="5"/>
      <c r="K31" s="5">
        <f t="shared" si="16"/>
        <v>326.28036311217284</v>
      </c>
      <c r="L31" s="14"/>
      <c r="M31" s="14"/>
      <c r="N31" s="2"/>
      <c r="O31" s="7">
        <f t="shared" si="23"/>
        <v>0.49999999999999989</v>
      </c>
      <c r="P31" s="4"/>
      <c r="R31" s="28"/>
    </row>
    <row r="32" spans="1:18" x14ac:dyDescent="0.25">
      <c r="A32" s="8">
        <v>2033</v>
      </c>
      <c r="B32" s="2"/>
      <c r="C32" s="4"/>
      <c r="D32" s="5"/>
      <c r="E32" s="5">
        <f t="shared" si="15"/>
        <v>3121983.5627215239</v>
      </c>
      <c r="F32" s="14"/>
      <c r="G32" s="14"/>
      <c r="H32" s="2"/>
      <c r="I32" s="5"/>
      <c r="J32" s="5"/>
      <c r="K32" s="5">
        <f t="shared" si="16"/>
        <v>301.18187364200571</v>
      </c>
      <c r="L32" s="14"/>
      <c r="M32" s="14"/>
      <c r="N32" s="2"/>
      <c r="O32" s="7">
        <f t="shared" si="23"/>
        <v>0.53846153846153832</v>
      </c>
      <c r="P32" s="4"/>
      <c r="R32" s="28"/>
    </row>
    <row r="33" spans="1:18" x14ac:dyDescent="0.25">
      <c r="A33" s="8">
        <v>2034</v>
      </c>
      <c r="B33" s="2"/>
      <c r="C33" s="4"/>
      <c r="D33" s="5"/>
      <c r="E33" s="5">
        <f t="shared" si="15"/>
        <v>2861818.2658280637</v>
      </c>
      <c r="F33" s="14"/>
      <c r="G33" s="14"/>
      <c r="H33" s="2"/>
      <c r="I33" s="5"/>
      <c r="J33" s="5"/>
      <c r="K33" s="5">
        <f t="shared" si="16"/>
        <v>276.08338417183859</v>
      </c>
      <c r="L33" s="14"/>
      <c r="M33" s="14"/>
      <c r="N33" s="2"/>
      <c r="O33" s="7">
        <f t="shared" si="23"/>
        <v>0.57692307692307676</v>
      </c>
      <c r="P33" s="4"/>
      <c r="R33" s="28"/>
    </row>
    <row r="34" spans="1:18" x14ac:dyDescent="0.25">
      <c r="A34" s="8">
        <v>2035</v>
      </c>
      <c r="B34" s="2"/>
      <c r="C34" s="4"/>
      <c r="D34" s="5"/>
      <c r="E34" s="5">
        <f t="shared" si="15"/>
        <v>2601652.9689346035</v>
      </c>
      <c r="F34" s="14"/>
      <c r="G34" s="14"/>
      <c r="H34" s="2"/>
      <c r="I34" s="5"/>
      <c r="J34" s="5"/>
      <c r="K34" s="5">
        <f t="shared" si="16"/>
        <v>250.98489470167149</v>
      </c>
      <c r="L34" s="14"/>
      <c r="M34" s="14"/>
      <c r="N34" s="2"/>
      <c r="O34" s="7">
        <f t="shared" si="23"/>
        <v>0.6153846153846152</v>
      </c>
      <c r="P34" s="4"/>
      <c r="R34" s="28"/>
    </row>
    <row r="35" spans="1:18" x14ac:dyDescent="0.25">
      <c r="A35" s="8">
        <v>2036</v>
      </c>
      <c r="B35" s="2"/>
      <c r="C35" s="4"/>
      <c r="D35" s="5"/>
      <c r="E35" s="5">
        <f t="shared" si="15"/>
        <v>2341487.6720411438</v>
      </c>
      <c r="F35" s="14"/>
      <c r="G35" s="14"/>
      <c r="H35" s="2"/>
      <c r="I35" s="5"/>
      <c r="J35" s="5"/>
      <c r="K35" s="5">
        <f t="shared" si="16"/>
        <v>225.88640523150437</v>
      </c>
      <c r="L35" s="14"/>
      <c r="M35" s="14"/>
      <c r="N35" s="2"/>
      <c r="O35" s="7">
        <f t="shared" si="23"/>
        <v>0.65384615384615363</v>
      </c>
      <c r="P35" s="4"/>
      <c r="R35" s="28"/>
    </row>
    <row r="36" spans="1:18" x14ac:dyDescent="0.25">
      <c r="A36" s="8">
        <v>2037</v>
      </c>
      <c r="B36" s="2"/>
      <c r="C36" s="4"/>
      <c r="D36" s="5"/>
      <c r="E36" s="5">
        <f t="shared" si="15"/>
        <v>2081322.3751476835</v>
      </c>
      <c r="F36" s="14"/>
      <c r="G36" s="14"/>
      <c r="H36" s="2"/>
      <c r="I36" s="5"/>
      <c r="J36" s="5"/>
      <c r="K36" s="5">
        <f t="shared" si="16"/>
        <v>200.78791576133725</v>
      </c>
      <c r="L36" s="14"/>
      <c r="M36" s="14"/>
      <c r="N36" s="2"/>
      <c r="O36" s="7">
        <f t="shared" si="23"/>
        <v>0.69230769230769207</v>
      </c>
      <c r="P36" s="4"/>
      <c r="R36" s="28"/>
    </row>
    <row r="37" spans="1:18" x14ac:dyDescent="0.25">
      <c r="A37" s="8">
        <v>2038</v>
      </c>
      <c r="B37" s="2"/>
      <c r="C37" s="4"/>
      <c r="D37" s="5"/>
      <c r="E37" s="5">
        <f t="shared" si="15"/>
        <v>1821157.0782542236</v>
      </c>
      <c r="F37" s="14"/>
      <c r="G37" s="14"/>
      <c r="H37" s="2"/>
      <c r="I37" s="5"/>
      <c r="J37" s="5"/>
      <c r="K37" s="5">
        <f t="shared" si="16"/>
        <v>175.68942629117012</v>
      </c>
      <c r="L37" s="14"/>
      <c r="M37" s="14"/>
      <c r="N37" s="2"/>
      <c r="O37" s="7">
        <f t="shared" si="23"/>
        <v>0.7307692307692305</v>
      </c>
      <c r="P37" s="4"/>
      <c r="R37" s="28"/>
    </row>
    <row r="38" spans="1:18" x14ac:dyDescent="0.25">
      <c r="A38" s="8">
        <v>2039</v>
      </c>
      <c r="B38" s="2"/>
      <c r="C38" s="4"/>
      <c r="D38" s="5"/>
      <c r="E38" s="5">
        <f t="shared" si="15"/>
        <v>1560991.7813607634</v>
      </c>
      <c r="F38" s="14"/>
      <c r="G38" s="14"/>
      <c r="H38" s="2"/>
      <c r="I38" s="5"/>
      <c r="J38" s="5"/>
      <c r="K38" s="5">
        <f t="shared" si="16"/>
        <v>150.590936821003</v>
      </c>
      <c r="L38" s="14"/>
      <c r="M38" s="14"/>
      <c r="N38" s="2"/>
      <c r="O38" s="7">
        <f t="shared" si="23"/>
        <v>0.76923076923076894</v>
      </c>
      <c r="P38" s="4"/>
      <c r="R38" s="28"/>
    </row>
    <row r="39" spans="1:18" x14ac:dyDescent="0.25">
      <c r="A39" s="8">
        <v>2040</v>
      </c>
      <c r="B39" s="2"/>
      <c r="C39" s="4"/>
      <c r="D39" s="5"/>
      <c r="E39" s="5">
        <f t="shared" si="15"/>
        <v>1300826.4844673034</v>
      </c>
      <c r="F39" s="14"/>
      <c r="G39" s="14"/>
      <c r="H39" s="2"/>
      <c r="I39" s="5"/>
      <c r="J39" s="5"/>
      <c r="K39" s="5">
        <f t="shared" si="16"/>
        <v>125.49244735083589</v>
      </c>
      <c r="L39" s="14"/>
      <c r="M39" s="14"/>
      <c r="N39" s="2"/>
      <c r="O39" s="7">
        <f t="shared" si="23"/>
        <v>0.80769230769230738</v>
      </c>
      <c r="P39" s="4"/>
      <c r="R39" s="28"/>
    </row>
    <row r="40" spans="1:18" x14ac:dyDescent="0.25">
      <c r="A40" s="8">
        <v>2041</v>
      </c>
      <c r="B40" s="2"/>
      <c r="C40" s="4"/>
      <c r="D40" s="5"/>
      <c r="E40" s="5">
        <f t="shared" si="15"/>
        <v>1040661.1875738433</v>
      </c>
      <c r="F40" s="14"/>
      <c r="G40" s="14"/>
      <c r="H40" s="2"/>
      <c r="I40" s="5"/>
      <c r="J40" s="5"/>
      <c r="K40" s="5">
        <f t="shared" si="16"/>
        <v>100.39395788066876</v>
      </c>
      <c r="L40" s="14"/>
      <c r="M40" s="14"/>
      <c r="N40" s="2"/>
      <c r="O40" s="7">
        <f t="shared" si="23"/>
        <v>0.84615384615384581</v>
      </c>
      <c r="P40" s="4"/>
      <c r="R40" s="28"/>
    </row>
    <row r="41" spans="1:18" x14ac:dyDescent="0.25">
      <c r="A41" s="8">
        <v>2042</v>
      </c>
      <c r="B41" s="2"/>
      <c r="C41" s="4"/>
      <c r="D41" s="5"/>
      <c r="E41" s="5">
        <f t="shared" si="15"/>
        <v>780495.89068038319</v>
      </c>
      <c r="F41" s="14"/>
      <c r="G41" s="14"/>
      <c r="H41" s="2"/>
      <c r="I41" s="5"/>
      <c r="J41" s="5"/>
      <c r="K41" s="5">
        <f t="shared" si="16"/>
        <v>75.295468410501655</v>
      </c>
      <c r="L41" s="14"/>
      <c r="M41" s="14"/>
      <c r="N41" s="2"/>
      <c r="O41" s="7">
        <f t="shared" si="23"/>
        <v>0.88461538461538425</v>
      </c>
      <c r="P41" s="4"/>
      <c r="R41" s="28"/>
    </row>
    <row r="42" spans="1:18" x14ac:dyDescent="0.25">
      <c r="A42" s="8">
        <v>2043</v>
      </c>
      <c r="B42" s="2"/>
      <c r="C42" s="4"/>
      <c r="D42" s="5"/>
      <c r="E42" s="5">
        <f t="shared" si="15"/>
        <v>520330.59378692316</v>
      </c>
      <c r="F42" s="14"/>
      <c r="G42" s="14"/>
      <c r="H42" s="2"/>
      <c r="I42" s="5"/>
      <c r="J42" s="5"/>
      <c r="K42" s="5">
        <f t="shared" si="16"/>
        <v>50.196978940334532</v>
      </c>
      <c r="L42" s="14"/>
      <c r="M42" s="14"/>
      <c r="N42" s="2"/>
      <c r="O42" s="7">
        <f t="shared" si="23"/>
        <v>0.92307692307692268</v>
      </c>
      <c r="P42" s="4"/>
      <c r="R42" s="28"/>
    </row>
    <row r="43" spans="1:18" x14ac:dyDescent="0.25">
      <c r="A43" s="8">
        <v>2044</v>
      </c>
      <c r="B43" s="2"/>
      <c r="C43" s="4"/>
      <c r="D43" s="5"/>
      <c r="E43" s="5">
        <f t="shared" si="15"/>
        <v>260165.29689346306</v>
      </c>
      <c r="F43" s="14"/>
      <c r="G43" s="14"/>
      <c r="H43" s="2"/>
      <c r="I43" s="5"/>
      <c r="J43" s="5"/>
      <c r="K43" s="5">
        <f t="shared" si="16"/>
        <v>25.098489470167411</v>
      </c>
      <c r="L43" s="14"/>
      <c r="M43" s="14"/>
      <c r="N43" s="2"/>
      <c r="O43" s="7">
        <f t="shared" si="23"/>
        <v>0.96153846153846112</v>
      </c>
      <c r="P43" s="4"/>
      <c r="R43" s="28"/>
    </row>
    <row r="44" spans="1:18" x14ac:dyDescent="0.25">
      <c r="A44" s="8">
        <v>2045</v>
      </c>
      <c r="B44" s="2"/>
      <c r="C44" s="4"/>
      <c r="D44" s="5"/>
      <c r="E44" s="5">
        <f t="shared" si="15"/>
        <v>3.0039516293234165E-9</v>
      </c>
      <c r="F44" s="14"/>
      <c r="G44" s="14"/>
      <c r="H44" s="2"/>
      <c r="I44" s="5"/>
      <c r="J44" s="5"/>
      <c r="K44" s="5">
        <f t="shared" si="16"/>
        <v>2.8979517728815265E-13</v>
      </c>
      <c r="L44" s="14"/>
      <c r="M44" s="14"/>
      <c r="N44" s="2"/>
      <c r="O44" s="7">
        <f t="shared" si="23"/>
        <v>0.99999999999999956</v>
      </c>
      <c r="P44" s="4"/>
      <c r="R44" s="28"/>
    </row>
    <row r="45" spans="1:18" x14ac:dyDescent="0.25">
      <c r="R45" s="28"/>
    </row>
    <row r="46" spans="1:18" x14ac:dyDescent="0.25">
      <c r="R46" s="28"/>
    </row>
    <row r="47" spans="1:18" x14ac:dyDescent="0.25">
      <c r="R47" s="28"/>
    </row>
    <row r="48" spans="1:18" x14ac:dyDescent="0.25">
      <c r="R48" s="28"/>
    </row>
    <row r="49" spans="18:18" x14ac:dyDescent="0.25">
      <c r="R49" s="28"/>
    </row>
    <row r="50" spans="18:18" x14ac:dyDescent="0.25">
      <c r="R50" s="28"/>
    </row>
  </sheetData>
  <mergeCells count="2">
    <mergeCell ref="R4:R26"/>
    <mergeCell ref="R29:R5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50cb231b45d49db510d8fd7c0a55ecad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b4540b96984ca5d619a4e6235a9f6ccf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35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GHG Emissions; GHG Intensity;</Metric_x0020_Name>
    <Report_x0020_Type xmlns="d308fceb-9ca2-4f99-a260-64602f61e6f4">Scorecard;</Report_x0020_Type>
    <Reported_x0020_Metric xmlns="d308fceb-9ca2-4f99-a260-64602f61e6f4">
      <Value>08a GHG Emissions</Value>
      <Value>08b GHG Intensity</Value>
    </Reported_x0020_Metric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08 Greenhouse Gas Reduction</Reporting_x0020_Area>
  </documentManagement>
</p:properties>
</file>

<file path=customXml/itemProps1.xml><?xml version="1.0" encoding="utf-8"?>
<ds:datastoreItem xmlns:ds="http://schemas.openxmlformats.org/officeDocument/2006/customXml" ds:itemID="{FF08DDEC-1765-4E2B-A902-C804B5BBF60E}"/>
</file>

<file path=customXml/itemProps2.xml><?xml version="1.0" encoding="utf-8"?>
<ds:datastoreItem xmlns:ds="http://schemas.openxmlformats.org/officeDocument/2006/customXml" ds:itemID="{96FD35CB-E0EB-4B69-9334-04DB7C23D0D2}"/>
</file>

<file path=customXml/itemProps3.xml><?xml version="1.0" encoding="utf-8"?>
<ds:datastoreItem xmlns:ds="http://schemas.openxmlformats.org/officeDocument/2006/customXml" ds:itemID="{CDC94455-A693-47FC-9C0F-EA4969796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08ab_ghg_Emissions_Intensity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2023-04-03T23:18:52Z</dcterms:created>
  <dcterms:modified xsi:type="dcterms:W3CDTF">2023-04-03T23:20:16Z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98366623-587e-48a6-9f8d-78d627ebeba5</vt:lpwstr>
  </property>
  <property fmtid="{D5CDD505-2E9C-101B-9397-08002B2CF9AE}" pid="6" name="URL">
    <vt:lpwstr/>
  </property>
</Properties>
</file>